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24400" windowHeight="15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5" i="1" l="1"/>
  <c r="E135" i="1"/>
  <c r="K108" i="1"/>
  <c r="K107" i="1"/>
  <c r="L244" i="1"/>
  <c r="L243" i="1"/>
  <c r="H244" i="1"/>
  <c r="E244" i="1"/>
  <c r="B243" i="1"/>
  <c r="B136" i="1"/>
  <c r="H217" i="1"/>
  <c r="E217" i="1"/>
  <c r="B217" i="1"/>
  <c r="E189" i="1"/>
  <c r="B189" i="1"/>
  <c r="B162" i="1"/>
  <c r="K163" i="1"/>
  <c r="H162" i="1"/>
  <c r="E162" i="1"/>
  <c r="H109" i="1"/>
  <c r="E109" i="1"/>
  <c r="B109" i="1"/>
  <c r="H81" i="1"/>
  <c r="E80" i="1"/>
  <c r="B81" i="1"/>
  <c r="E74" i="1"/>
  <c r="K56" i="1"/>
  <c r="H56" i="1"/>
  <c r="E55" i="1"/>
  <c r="B56" i="1"/>
  <c r="B32" i="1"/>
  <c r="B31" i="1"/>
  <c r="B27" i="1"/>
  <c r="E18" i="1"/>
  <c r="B18" i="1"/>
  <c r="E9" i="1"/>
  <c r="B9" i="1"/>
</calcChain>
</file>

<file path=xl/sharedStrings.xml><?xml version="1.0" encoding="utf-8"?>
<sst xmlns="http://schemas.openxmlformats.org/spreadsheetml/2006/main" count="56" uniqueCount="16">
  <si>
    <t>ink electrodes (new this time)</t>
  </si>
  <si>
    <t>7.43 pH</t>
  </si>
  <si>
    <t xml:space="preserve">zeta = </t>
  </si>
  <si>
    <t>SiN 3 slot trial 1</t>
  </si>
  <si>
    <t>SiN 3 slot trial 2</t>
  </si>
  <si>
    <t>SiN 3slot trial 1</t>
  </si>
  <si>
    <t>6.05 pH</t>
  </si>
  <si>
    <t>SiN 3 slot trial 3</t>
  </si>
  <si>
    <t>SiN 3 slot trial 4</t>
  </si>
  <si>
    <t>excluding zero</t>
  </si>
  <si>
    <t>8.08 pH</t>
  </si>
  <si>
    <t>Summary:</t>
  </si>
  <si>
    <t>pH</t>
  </si>
  <si>
    <t>Conductivity</t>
  </si>
  <si>
    <t>Zeta</t>
  </si>
  <si>
    <t>Std. 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</si>
</sst>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0" borderId="0" xfId="0" applyFont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0128105861767279"/>
                  <c:y val="0.0211533974919802"/>
                </c:manualLayout>
              </c:layout>
              <c:numFmt formatCode="General" sourceLinked="0"/>
            </c:trendlineLbl>
          </c:trendline>
          <c:xVal>
            <c:numRef>
              <c:f>Sheet1!$A$3:$A$8</c:f>
              <c:numCache>
                <c:formatCode>General</c:formatCode>
                <c:ptCount val="6"/>
                <c:pt idx="0">
                  <c:v>0.23</c:v>
                </c:pt>
                <c:pt idx="1">
                  <c:v>0.59</c:v>
                </c:pt>
                <c:pt idx="2">
                  <c:v>0.72</c:v>
                </c:pt>
                <c:pt idx="3">
                  <c:v>0.79</c:v>
                </c:pt>
                <c:pt idx="4">
                  <c:v>1.03</c:v>
                </c:pt>
                <c:pt idx="5">
                  <c:v>0.0</c:v>
                </c:pt>
              </c:numCache>
            </c:numRef>
          </c:xVal>
          <c:yVal>
            <c:numRef>
              <c:f>Sheet1!$B$3:$B$8</c:f>
              <c:numCache>
                <c:formatCode>General</c:formatCode>
                <c:ptCount val="6"/>
                <c:pt idx="0">
                  <c:v>-0.313</c:v>
                </c:pt>
                <c:pt idx="1">
                  <c:v>-0.519</c:v>
                </c:pt>
                <c:pt idx="2">
                  <c:v>-0.617</c:v>
                </c:pt>
                <c:pt idx="3">
                  <c:v>-0.649</c:v>
                </c:pt>
                <c:pt idx="4">
                  <c:v>-0.763</c:v>
                </c:pt>
                <c:pt idx="5">
                  <c:v>-0.18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296872"/>
        <c:axId val="2093299928"/>
      </c:scatterChart>
      <c:valAx>
        <c:axId val="209329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3299928"/>
        <c:crosses val="autoZero"/>
        <c:crossBetween val="midCat"/>
      </c:valAx>
      <c:valAx>
        <c:axId val="2093299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32968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Sheet1!$A$74:$A$80</c:f>
              <c:numCache>
                <c:formatCode>General</c:formatCode>
                <c:ptCount val="7"/>
                <c:pt idx="0">
                  <c:v>0.115</c:v>
                </c:pt>
                <c:pt idx="1">
                  <c:v>0.53</c:v>
                </c:pt>
                <c:pt idx="2">
                  <c:v>0.78</c:v>
                </c:pt>
                <c:pt idx="3">
                  <c:v>0.85</c:v>
                </c:pt>
                <c:pt idx="4">
                  <c:v>1.13</c:v>
                </c:pt>
                <c:pt idx="5">
                  <c:v>1.25</c:v>
                </c:pt>
                <c:pt idx="6">
                  <c:v>0.0</c:v>
                </c:pt>
              </c:numCache>
            </c:numRef>
          </c:xVal>
          <c:yVal>
            <c:numRef>
              <c:f>Sheet1!$B$74:$B$80</c:f>
              <c:numCache>
                <c:formatCode>General</c:formatCode>
                <c:ptCount val="7"/>
                <c:pt idx="0">
                  <c:v>-0.019</c:v>
                </c:pt>
                <c:pt idx="1">
                  <c:v>-0.187</c:v>
                </c:pt>
                <c:pt idx="2">
                  <c:v>-0.36</c:v>
                </c:pt>
                <c:pt idx="3">
                  <c:v>-0.423</c:v>
                </c:pt>
                <c:pt idx="4">
                  <c:v>-0.515</c:v>
                </c:pt>
                <c:pt idx="5">
                  <c:v>-0.584</c:v>
                </c:pt>
                <c:pt idx="6">
                  <c:v>-0.061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386824"/>
        <c:axId val="2100523944"/>
      </c:scatterChart>
      <c:valAx>
        <c:axId val="210038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0523944"/>
        <c:crosses val="autoZero"/>
        <c:crossBetween val="midCat"/>
      </c:valAx>
      <c:valAx>
        <c:axId val="2100523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6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Sheet1!$D$74:$D$79</c:f>
              <c:numCache>
                <c:formatCode>General</c:formatCode>
                <c:ptCount val="6"/>
                <c:pt idx="0">
                  <c:v>0.14</c:v>
                </c:pt>
                <c:pt idx="1">
                  <c:v>0.49</c:v>
                </c:pt>
                <c:pt idx="2">
                  <c:v>0.62</c:v>
                </c:pt>
                <c:pt idx="3">
                  <c:v>0.72</c:v>
                </c:pt>
                <c:pt idx="4">
                  <c:v>0.87</c:v>
                </c:pt>
                <c:pt idx="5">
                  <c:v>0.0</c:v>
                </c:pt>
              </c:numCache>
            </c:numRef>
          </c:xVal>
          <c:yVal>
            <c:numRef>
              <c:f>Sheet1!$E$74:$E$79</c:f>
              <c:numCache>
                <c:formatCode>General</c:formatCode>
                <c:ptCount val="6"/>
                <c:pt idx="0">
                  <c:v>-0.084</c:v>
                </c:pt>
                <c:pt idx="1">
                  <c:v>-0.202</c:v>
                </c:pt>
                <c:pt idx="2">
                  <c:v>-0.277</c:v>
                </c:pt>
                <c:pt idx="3">
                  <c:v>-0.343</c:v>
                </c:pt>
                <c:pt idx="4">
                  <c:v>-0.424</c:v>
                </c:pt>
                <c:pt idx="5">
                  <c:v>-0.068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971560"/>
        <c:axId val="2135043400"/>
      </c:scatterChart>
      <c:valAx>
        <c:axId val="2134971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5043400"/>
        <c:crosses val="autoZero"/>
        <c:crossBetween val="midCat"/>
      </c:valAx>
      <c:valAx>
        <c:axId val="2135043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971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Sheet1!$G$74:$G$80</c:f>
              <c:numCache>
                <c:formatCode>General</c:formatCode>
                <c:ptCount val="7"/>
                <c:pt idx="0">
                  <c:v>0.095</c:v>
                </c:pt>
                <c:pt idx="1">
                  <c:v>0.45</c:v>
                </c:pt>
                <c:pt idx="2">
                  <c:v>0.54</c:v>
                </c:pt>
                <c:pt idx="3">
                  <c:v>0.66</c:v>
                </c:pt>
                <c:pt idx="4">
                  <c:v>0.87</c:v>
                </c:pt>
                <c:pt idx="5">
                  <c:v>1.07</c:v>
                </c:pt>
                <c:pt idx="6">
                  <c:v>0.0</c:v>
                </c:pt>
              </c:numCache>
            </c:numRef>
          </c:xVal>
          <c:yVal>
            <c:numRef>
              <c:f>Sheet1!$H$74:$H$80</c:f>
              <c:numCache>
                <c:formatCode>General</c:formatCode>
                <c:ptCount val="7"/>
                <c:pt idx="0">
                  <c:v>-0.084</c:v>
                </c:pt>
                <c:pt idx="1">
                  <c:v>-0.198</c:v>
                </c:pt>
                <c:pt idx="2">
                  <c:v>-0.227</c:v>
                </c:pt>
                <c:pt idx="3">
                  <c:v>-0.287</c:v>
                </c:pt>
                <c:pt idx="4">
                  <c:v>-0.396</c:v>
                </c:pt>
                <c:pt idx="5">
                  <c:v>-0.486</c:v>
                </c:pt>
                <c:pt idx="6">
                  <c:v>-0.062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325576"/>
        <c:axId val="2136324008"/>
      </c:scatterChart>
      <c:valAx>
        <c:axId val="213632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6324008"/>
        <c:crosses val="autoZero"/>
        <c:crossBetween val="midCat"/>
      </c:valAx>
      <c:valAx>
        <c:axId val="213632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325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178386441929134"/>
                  <c:y val="-0.0198319480898221"/>
                </c:manualLayout>
              </c:layout>
              <c:numFmt formatCode="General" sourceLinked="0"/>
            </c:trendlineLbl>
          </c:trendline>
          <c:xVal>
            <c:numRef>
              <c:f>Sheet1!$A$102:$A$108</c:f>
              <c:numCache>
                <c:formatCode>General</c:formatCode>
                <c:ptCount val="7"/>
                <c:pt idx="0">
                  <c:v>0.15</c:v>
                </c:pt>
                <c:pt idx="1">
                  <c:v>0.48</c:v>
                </c:pt>
                <c:pt idx="2">
                  <c:v>0.57</c:v>
                </c:pt>
                <c:pt idx="3">
                  <c:v>0.62</c:v>
                </c:pt>
                <c:pt idx="4">
                  <c:v>0.86</c:v>
                </c:pt>
                <c:pt idx="5">
                  <c:v>0.94</c:v>
                </c:pt>
                <c:pt idx="6">
                  <c:v>0.0</c:v>
                </c:pt>
              </c:numCache>
            </c:numRef>
          </c:xVal>
          <c:yVal>
            <c:numRef>
              <c:f>Sheet1!$B$102:$B$108</c:f>
              <c:numCache>
                <c:formatCode>General</c:formatCode>
                <c:ptCount val="7"/>
                <c:pt idx="0">
                  <c:v>-0.225</c:v>
                </c:pt>
                <c:pt idx="1">
                  <c:v>-0.347</c:v>
                </c:pt>
                <c:pt idx="2">
                  <c:v>-0.404</c:v>
                </c:pt>
                <c:pt idx="3">
                  <c:v>-0.444</c:v>
                </c:pt>
                <c:pt idx="4">
                  <c:v>-0.572</c:v>
                </c:pt>
                <c:pt idx="5">
                  <c:v>-0.607</c:v>
                </c:pt>
                <c:pt idx="6">
                  <c:v>-0.096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152216"/>
        <c:axId val="2096855352"/>
      </c:scatterChart>
      <c:valAx>
        <c:axId val="2096152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6855352"/>
        <c:crosses val="autoZero"/>
        <c:crossBetween val="midCat"/>
      </c:valAx>
      <c:valAx>
        <c:axId val="2096855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6152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Sheet1!$D$102:$D$108</c:f>
              <c:numCache>
                <c:formatCode>General</c:formatCode>
                <c:ptCount val="7"/>
                <c:pt idx="0">
                  <c:v>0.08</c:v>
                </c:pt>
                <c:pt idx="1">
                  <c:v>0.29</c:v>
                </c:pt>
                <c:pt idx="2">
                  <c:v>0.39</c:v>
                </c:pt>
                <c:pt idx="3">
                  <c:v>0.67</c:v>
                </c:pt>
                <c:pt idx="4">
                  <c:v>0.77</c:v>
                </c:pt>
                <c:pt idx="5">
                  <c:v>1.05</c:v>
                </c:pt>
                <c:pt idx="6">
                  <c:v>0.0</c:v>
                </c:pt>
              </c:numCache>
            </c:numRef>
          </c:xVal>
          <c:yVal>
            <c:numRef>
              <c:f>Sheet1!$E$102:$E$108</c:f>
              <c:numCache>
                <c:formatCode>General</c:formatCode>
                <c:ptCount val="7"/>
                <c:pt idx="0">
                  <c:v>-0.154</c:v>
                </c:pt>
                <c:pt idx="1">
                  <c:v>-0.242</c:v>
                </c:pt>
                <c:pt idx="2">
                  <c:v>-0.256</c:v>
                </c:pt>
                <c:pt idx="3">
                  <c:v>-0.387</c:v>
                </c:pt>
                <c:pt idx="4">
                  <c:v>-0.453</c:v>
                </c:pt>
                <c:pt idx="5">
                  <c:v>-0.608</c:v>
                </c:pt>
                <c:pt idx="6">
                  <c:v>-0.093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040536"/>
        <c:axId val="2096031704"/>
      </c:scatterChart>
      <c:valAx>
        <c:axId val="2096040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6031704"/>
        <c:crosses val="autoZero"/>
        <c:crossBetween val="midCat"/>
      </c:valAx>
      <c:valAx>
        <c:axId val="2096031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6040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Sheet1!$G$102:$G$108</c:f>
              <c:numCache>
                <c:formatCode>General</c:formatCode>
                <c:ptCount val="7"/>
                <c:pt idx="0">
                  <c:v>0.34</c:v>
                </c:pt>
                <c:pt idx="1">
                  <c:v>0.63</c:v>
                </c:pt>
                <c:pt idx="2">
                  <c:v>1.07</c:v>
                </c:pt>
                <c:pt idx="3">
                  <c:v>1.17</c:v>
                </c:pt>
                <c:pt idx="4">
                  <c:v>1.49</c:v>
                </c:pt>
                <c:pt idx="5">
                  <c:v>1.79</c:v>
                </c:pt>
                <c:pt idx="6">
                  <c:v>0.0</c:v>
                </c:pt>
              </c:numCache>
            </c:numRef>
          </c:xVal>
          <c:yVal>
            <c:numRef>
              <c:f>Sheet1!$H$102:$H$108</c:f>
              <c:numCache>
                <c:formatCode>General</c:formatCode>
                <c:ptCount val="7"/>
                <c:pt idx="0">
                  <c:v>-0.233</c:v>
                </c:pt>
                <c:pt idx="1">
                  <c:v>-0.342</c:v>
                </c:pt>
                <c:pt idx="2">
                  <c:v>-0.551</c:v>
                </c:pt>
                <c:pt idx="3">
                  <c:v>-0.607</c:v>
                </c:pt>
                <c:pt idx="4">
                  <c:v>-0.714</c:v>
                </c:pt>
                <c:pt idx="5">
                  <c:v>-0.837</c:v>
                </c:pt>
                <c:pt idx="6">
                  <c:v>-0.069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584680"/>
        <c:axId val="2137583256"/>
      </c:scatterChart>
      <c:valAx>
        <c:axId val="213758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583256"/>
        <c:crosses val="autoZero"/>
        <c:crossBetween val="midCat"/>
      </c:valAx>
      <c:valAx>
        <c:axId val="2137583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584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Sheet1!$A$129:$A$135</c:f>
              <c:numCache>
                <c:formatCode>General</c:formatCode>
                <c:ptCount val="7"/>
                <c:pt idx="0">
                  <c:v>0.39</c:v>
                </c:pt>
                <c:pt idx="1">
                  <c:v>0.46</c:v>
                </c:pt>
                <c:pt idx="2">
                  <c:v>0.62</c:v>
                </c:pt>
                <c:pt idx="3">
                  <c:v>0.7</c:v>
                </c:pt>
                <c:pt idx="4">
                  <c:v>1.07</c:v>
                </c:pt>
                <c:pt idx="5">
                  <c:v>1.14</c:v>
                </c:pt>
                <c:pt idx="6">
                  <c:v>0.0</c:v>
                </c:pt>
              </c:numCache>
            </c:numRef>
          </c:xVal>
          <c:yVal>
            <c:numRef>
              <c:f>Sheet1!$B$129:$B$135</c:f>
              <c:numCache>
                <c:formatCode>General</c:formatCode>
                <c:ptCount val="7"/>
                <c:pt idx="0">
                  <c:v>-0.089</c:v>
                </c:pt>
                <c:pt idx="1">
                  <c:v>-0.11</c:v>
                </c:pt>
                <c:pt idx="2">
                  <c:v>-0.2</c:v>
                </c:pt>
                <c:pt idx="3">
                  <c:v>-0.287</c:v>
                </c:pt>
                <c:pt idx="4">
                  <c:v>-0.463</c:v>
                </c:pt>
                <c:pt idx="5">
                  <c:v>-0.485</c:v>
                </c:pt>
                <c:pt idx="6">
                  <c:v>-0.103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115080"/>
        <c:axId val="2132613208"/>
      </c:scatterChart>
      <c:valAx>
        <c:axId val="213611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2613208"/>
        <c:crosses val="autoZero"/>
        <c:crossBetween val="midCat"/>
      </c:valAx>
      <c:valAx>
        <c:axId val="2132613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115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Sheet1!$D$129:$D$134</c:f>
              <c:numCache>
                <c:formatCode>General</c:formatCode>
                <c:ptCount val="6"/>
                <c:pt idx="0">
                  <c:v>0.33</c:v>
                </c:pt>
                <c:pt idx="1">
                  <c:v>0.76</c:v>
                </c:pt>
                <c:pt idx="2">
                  <c:v>0.83</c:v>
                </c:pt>
                <c:pt idx="3">
                  <c:v>0.99</c:v>
                </c:pt>
                <c:pt idx="4">
                  <c:v>1.1</c:v>
                </c:pt>
                <c:pt idx="5">
                  <c:v>0.0</c:v>
                </c:pt>
              </c:numCache>
            </c:numRef>
          </c:xVal>
          <c:yVal>
            <c:numRef>
              <c:f>Sheet1!$E$129:$E$134</c:f>
              <c:numCache>
                <c:formatCode>General</c:formatCode>
                <c:ptCount val="6"/>
                <c:pt idx="0">
                  <c:v>-0.149</c:v>
                </c:pt>
                <c:pt idx="1">
                  <c:v>-0.245</c:v>
                </c:pt>
                <c:pt idx="2">
                  <c:v>-0.283</c:v>
                </c:pt>
                <c:pt idx="3">
                  <c:v>-0.383</c:v>
                </c:pt>
                <c:pt idx="4">
                  <c:v>-0.454</c:v>
                </c:pt>
                <c:pt idx="5">
                  <c:v>-0.083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807528"/>
        <c:axId val="2136354552"/>
      </c:scatterChart>
      <c:valAx>
        <c:axId val="213680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6354552"/>
        <c:crosses val="autoZero"/>
        <c:crossBetween val="midCat"/>
      </c:valAx>
      <c:valAx>
        <c:axId val="2136354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807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Sheet1!$G$129:$G$134</c:f>
              <c:numCache>
                <c:formatCode>General</c:formatCode>
                <c:ptCount val="6"/>
                <c:pt idx="0">
                  <c:v>0.095</c:v>
                </c:pt>
                <c:pt idx="1">
                  <c:v>0.43</c:v>
                </c:pt>
                <c:pt idx="2">
                  <c:v>0.56</c:v>
                </c:pt>
                <c:pt idx="3">
                  <c:v>0.89</c:v>
                </c:pt>
                <c:pt idx="4">
                  <c:v>1.08</c:v>
                </c:pt>
                <c:pt idx="5">
                  <c:v>0.0</c:v>
                </c:pt>
              </c:numCache>
            </c:numRef>
          </c:xVal>
          <c:yVal>
            <c:numRef>
              <c:f>Sheet1!$H$129:$H$134</c:f>
              <c:numCache>
                <c:formatCode>General</c:formatCode>
                <c:ptCount val="6"/>
                <c:pt idx="0">
                  <c:v>-0.123</c:v>
                </c:pt>
                <c:pt idx="1">
                  <c:v>-0.168</c:v>
                </c:pt>
                <c:pt idx="2">
                  <c:v>-0.189</c:v>
                </c:pt>
                <c:pt idx="3">
                  <c:v>-0.305</c:v>
                </c:pt>
                <c:pt idx="4">
                  <c:v>-0.412</c:v>
                </c:pt>
                <c:pt idx="5">
                  <c:v>-0.061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929128"/>
        <c:axId val="2133944936"/>
      </c:scatterChart>
      <c:valAx>
        <c:axId val="2090929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3944936"/>
        <c:crosses val="autoZero"/>
        <c:crossBetween val="midCat"/>
      </c:valAx>
      <c:valAx>
        <c:axId val="2133944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0929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00905696358267716"/>
                  <c:y val="0.0336329833770779"/>
                </c:manualLayout>
              </c:layout>
              <c:numFmt formatCode="General" sourceLinked="0"/>
            </c:trendlineLbl>
          </c:trendline>
          <c:xVal>
            <c:numRef>
              <c:f>Sheet1!$A$156:$A$161</c:f>
              <c:numCache>
                <c:formatCode>General</c:formatCode>
                <c:ptCount val="6"/>
                <c:pt idx="0">
                  <c:v>0.115</c:v>
                </c:pt>
                <c:pt idx="1">
                  <c:v>0.59</c:v>
                </c:pt>
                <c:pt idx="2">
                  <c:v>0.65</c:v>
                </c:pt>
                <c:pt idx="3">
                  <c:v>0.86</c:v>
                </c:pt>
                <c:pt idx="4">
                  <c:v>1.06</c:v>
                </c:pt>
                <c:pt idx="5">
                  <c:v>0.0</c:v>
                </c:pt>
              </c:numCache>
            </c:numRef>
          </c:xVal>
          <c:yVal>
            <c:numRef>
              <c:f>Sheet1!$B$156:$B$161</c:f>
              <c:numCache>
                <c:formatCode>General</c:formatCode>
                <c:ptCount val="6"/>
                <c:pt idx="0">
                  <c:v>1.087</c:v>
                </c:pt>
                <c:pt idx="1">
                  <c:v>0.572</c:v>
                </c:pt>
                <c:pt idx="2">
                  <c:v>0.228</c:v>
                </c:pt>
                <c:pt idx="3">
                  <c:v>-0.141</c:v>
                </c:pt>
                <c:pt idx="4">
                  <c:v>-0.377</c:v>
                </c:pt>
                <c:pt idx="5">
                  <c:v>0.245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890552"/>
        <c:axId val="2137183176"/>
      </c:scatterChart>
      <c:valAx>
        <c:axId val="20908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183176"/>
        <c:crosses val="autoZero"/>
        <c:crossBetween val="midCat"/>
      </c:valAx>
      <c:valAx>
        <c:axId val="2137183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0890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Sheet1!$D$3:$D$8</c:f>
              <c:numCache>
                <c:formatCode>General</c:formatCode>
                <c:ptCount val="6"/>
                <c:pt idx="0">
                  <c:v>0.22</c:v>
                </c:pt>
                <c:pt idx="1">
                  <c:v>0.5</c:v>
                </c:pt>
                <c:pt idx="2">
                  <c:v>0.71</c:v>
                </c:pt>
                <c:pt idx="3">
                  <c:v>0.98</c:v>
                </c:pt>
                <c:pt idx="4">
                  <c:v>1.09</c:v>
                </c:pt>
                <c:pt idx="5">
                  <c:v>0.0</c:v>
                </c:pt>
              </c:numCache>
            </c:numRef>
          </c:xVal>
          <c:yVal>
            <c:numRef>
              <c:f>Sheet1!$E$3:$E$8</c:f>
              <c:numCache>
                <c:formatCode>General</c:formatCode>
                <c:ptCount val="6"/>
                <c:pt idx="0">
                  <c:v>-0.276</c:v>
                </c:pt>
                <c:pt idx="1">
                  <c:v>-0.373</c:v>
                </c:pt>
                <c:pt idx="2">
                  <c:v>-0.459</c:v>
                </c:pt>
                <c:pt idx="3">
                  <c:v>-0.598</c:v>
                </c:pt>
                <c:pt idx="4">
                  <c:v>-0.649</c:v>
                </c:pt>
                <c:pt idx="5">
                  <c:v>-0.172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26792"/>
        <c:axId val="2093329688"/>
      </c:scatterChart>
      <c:valAx>
        <c:axId val="209332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3329688"/>
        <c:crosses val="autoZero"/>
        <c:crossBetween val="midCat"/>
      </c:valAx>
      <c:valAx>
        <c:axId val="2093329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3326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Sheet1!$D$156:$D$161</c:f>
              <c:numCache>
                <c:formatCode>General</c:formatCode>
                <c:ptCount val="6"/>
                <c:pt idx="0">
                  <c:v>0.15</c:v>
                </c:pt>
                <c:pt idx="1">
                  <c:v>0.65</c:v>
                </c:pt>
                <c:pt idx="2">
                  <c:v>0.74</c:v>
                </c:pt>
                <c:pt idx="3">
                  <c:v>1.09</c:v>
                </c:pt>
                <c:pt idx="4">
                  <c:v>1.16</c:v>
                </c:pt>
                <c:pt idx="5">
                  <c:v>0.0</c:v>
                </c:pt>
              </c:numCache>
            </c:numRef>
          </c:xVal>
          <c:yVal>
            <c:numRef>
              <c:f>Sheet1!$E$156:$E$161</c:f>
              <c:numCache>
                <c:formatCode>General</c:formatCode>
                <c:ptCount val="6"/>
                <c:pt idx="0">
                  <c:v>-0.069</c:v>
                </c:pt>
                <c:pt idx="1">
                  <c:v>-0.357</c:v>
                </c:pt>
                <c:pt idx="2">
                  <c:v>-0.441</c:v>
                </c:pt>
                <c:pt idx="3">
                  <c:v>-0.687</c:v>
                </c:pt>
                <c:pt idx="4">
                  <c:v>-0.728</c:v>
                </c:pt>
                <c:pt idx="5">
                  <c:v>-0.038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042232"/>
        <c:axId val="2137040280"/>
      </c:scatterChart>
      <c:valAx>
        <c:axId val="213704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040280"/>
        <c:crosses val="autoZero"/>
        <c:crossBetween val="midCat"/>
      </c:valAx>
      <c:valAx>
        <c:axId val="2137040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042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Sheet1!$G$156:$G$161</c:f>
              <c:numCache>
                <c:formatCode>General</c:formatCode>
                <c:ptCount val="6"/>
                <c:pt idx="0">
                  <c:v>0.12</c:v>
                </c:pt>
                <c:pt idx="1">
                  <c:v>0.52</c:v>
                </c:pt>
                <c:pt idx="2">
                  <c:v>0.62</c:v>
                </c:pt>
                <c:pt idx="3">
                  <c:v>1.03</c:v>
                </c:pt>
                <c:pt idx="4">
                  <c:v>1.28</c:v>
                </c:pt>
                <c:pt idx="5">
                  <c:v>0.0</c:v>
                </c:pt>
              </c:numCache>
            </c:numRef>
          </c:xVal>
          <c:yVal>
            <c:numRef>
              <c:f>Sheet1!$H$156:$H$161</c:f>
              <c:numCache>
                <c:formatCode>General</c:formatCode>
                <c:ptCount val="6"/>
                <c:pt idx="0">
                  <c:v>-0.105</c:v>
                </c:pt>
                <c:pt idx="1">
                  <c:v>-0.296</c:v>
                </c:pt>
                <c:pt idx="2">
                  <c:v>-0.346</c:v>
                </c:pt>
                <c:pt idx="3">
                  <c:v>-0.61</c:v>
                </c:pt>
                <c:pt idx="4">
                  <c:v>-0.781</c:v>
                </c:pt>
                <c:pt idx="5">
                  <c:v>-0.043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776728"/>
        <c:axId val="2096941688"/>
      </c:scatterChart>
      <c:valAx>
        <c:axId val="2141776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6941688"/>
        <c:crosses val="autoZero"/>
        <c:crossBetween val="midCat"/>
      </c:valAx>
      <c:valAx>
        <c:axId val="2096941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776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Sheet1!$J$156:$J$162</c:f>
              <c:numCache>
                <c:formatCode>General</c:formatCode>
                <c:ptCount val="7"/>
                <c:pt idx="0">
                  <c:v>0.125</c:v>
                </c:pt>
                <c:pt idx="1">
                  <c:v>0.52</c:v>
                </c:pt>
                <c:pt idx="2">
                  <c:v>0.65</c:v>
                </c:pt>
                <c:pt idx="3">
                  <c:v>0.81</c:v>
                </c:pt>
                <c:pt idx="4">
                  <c:v>0.96</c:v>
                </c:pt>
                <c:pt idx="5">
                  <c:v>1.26</c:v>
                </c:pt>
                <c:pt idx="6">
                  <c:v>0.0</c:v>
                </c:pt>
              </c:numCache>
            </c:numRef>
          </c:xVal>
          <c:yVal>
            <c:numRef>
              <c:f>Sheet1!$K$156:$K$162</c:f>
              <c:numCache>
                <c:formatCode>General</c:formatCode>
                <c:ptCount val="7"/>
                <c:pt idx="0">
                  <c:v>-0.109</c:v>
                </c:pt>
                <c:pt idx="1">
                  <c:v>-0.303</c:v>
                </c:pt>
                <c:pt idx="2">
                  <c:v>-0.36</c:v>
                </c:pt>
                <c:pt idx="3">
                  <c:v>-0.464</c:v>
                </c:pt>
                <c:pt idx="4">
                  <c:v>-0.572</c:v>
                </c:pt>
                <c:pt idx="5">
                  <c:v>-0.7759</c:v>
                </c:pt>
                <c:pt idx="6">
                  <c:v>-0.047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974776"/>
        <c:axId val="2132884616"/>
      </c:scatterChart>
      <c:valAx>
        <c:axId val="2138974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2884616"/>
        <c:crosses val="autoZero"/>
        <c:crossBetween val="midCat"/>
      </c:valAx>
      <c:valAx>
        <c:axId val="2132884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8974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Sheet1!$A$183:$A$188</c:f>
              <c:numCache>
                <c:formatCode>General</c:formatCode>
                <c:ptCount val="6"/>
                <c:pt idx="0">
                  <c:v>0.115</c:v>
                </c:pt>
                <c:pt idx="1">
                  <c:v>0.59</c:v>
                </c:pt>
                <c:pt idx="2">
                  <c:v>0.66</c:v>
                </c:pt>
                <c:pt idx="3">
                  <c:v>0.9</c:v>
                </c:pt>
                <c:pt idx="4">
                  <c:v>1.02</c:v>
                </c:pt>
                <c:pt idx="5">
                  <c:v>0.0</c:v>
                </c:pt>
              </c:numCache>
            </c:numRef>
          </c:xVal>
          <c:yVal>
            <c:numRef>
              <c:f>Sheet1!$B$183:$B$188</c:f>
              <c:numCache>
                <c:formatCode>General</c:formatCode>
                <c:ptCount val="6"/>
                <c:pt idx="0">
                  <c:v>-0.092</c:v>
                </c:pt>
                <c:pt idx="1">
                  <c:v>-0.511</c:v>
                </c:pt>
                <c:pt idx="2">
                  <c:v>-0.646</c:v>
                </c:pt>
                <c:pt idx="3">
                  <c:v>-0.906</c:v>
                </c:pt>
                <c:pt idx="4">
                  <c:v>-1.011</c:v>
                </c:pt>
                <c:pt idx="5">
                  <c:v>-0.093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440168"/>
        <c:axId val="2137029896"/>
      </c:scatterChart>
      <c:valAx>
        <c:axId val="2132440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029896"/>
        <c:crosses val="autoZero"/>
        <c:crossBetween val="midCat"/>
      </c:valAx>
      <c:valAx>
        <c:axId val="2137029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2440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131620734908136"/>
                  <c:y val="0.0168288859725868"/>
                </c:manualLayout>
              </c:layout>
              <c:numFmt formatCode="General" sourceLinked="0"/>
            </c:trendlineLbl>
          </c:trendline>
          <c:xVal>
            <c:numRef>
              <c:f>Sheet1!$D$183:$D$188</c:f>
              <c:numCache>
                <c:formatCode>General</c:formatCode>
                <c:ptCount val="6"/>
                <c:pt idx="0">
                  <c:v>0.14</c:v>
                </c:pt>
                <c:pt idx="1">
                  <c:v>0.56</c:v>
                </c:pt>
                <c:pt idx="2">
                  <c:v>0.69</c:v>
                </c:pt>
                <c:pt idx="3">
                  <c:v>0.89</c:v>
                </c:pt>
                <c:pt idx="4">
                  <c:v>1.02</c:v>
                </c:pt>
                <c:pt idx="5">
                  <c:v>0.0</c:v>
                </c:pt>
              </c:numCache>
            </c:numRef>
          </c:xVal>
          <c:yVal>
            <c:numRef>
              <c:f>Sheet1!$E$183:$E$188</c:f>
              <c:numCache>
                <c:formatCode>General</c:formatCode>
                <c:ptCount val="6"/>
                <c:pt idx="0">
                  <c:v>-0.169</c:v>
                </c:pt>
                <c:pt idx="1">
                  <c:v>-0.501</c:v>
                </c:pt>
                <c:pt idx="2">
                  <c:v>-0.61</c:v>
                </c:pt>
                <c:pt idx="3">
                  <c:v>-0.774</c:v>
                </c:pt>
                <c:pt idx="4">
                  <c:v>-0.888</c:v>
                </c:pt>
                <c:pt idx="5">
                  <c:v>-0.075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5442248"/>
        <c:axId val="2139250744"/>
      </c:scatterChart>
      <c:valAx>
        <c:axId val="213544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9250744"/>
        <c:crosses val="autoZero"/>
        <c:crossBetween val="midCat"/>
      </c:valAx>
      <c:valAx>
        <c:axId val="2139250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5442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Sheet1!$A$210:$A$216</c:f>
              <c:numCache>
                <c:formatCode>General</c:formatCode>
                <c:ptCount val="7"/>
                <c:pt idx="0">
                  <c:v>0.11</c:v>
                </c:pt>
                <c:pt idx="1">
                  <c:v>0.65</c:v>
                </c:pt>
                <c:pt idx="2">
                  <c:v>0.73</c:v>
                </c:pt>
                <c:pt idx="3">
                  <c:v>0.82</c:v>
                </c:pt>
                <c:pt idx="4">
                  <c:v>0.9</c:v>
                </c:pt>
                <c:pt idx="5">
                  <c:v>0.98</c:v>
                </c:pt>
                <c:pt idx="6">
                  <c:v>0.0</c:v>
                </c:pt>
              </c:numCache>
            </c:numRef>
          </c:xVal>
          <c:yVal>
            <c:numRef>
              <c:f>Sheet1!$B$210:$B$216</c:f>
              <c:numCache>
                <c:formatCode>General</c:formatCode>
                <c:ptCount val="7"/>
                <c:pt idx="0">
                  <c:v>-0.079</c:v>
                </c:pt>
                <c:pt idx="1">
                  <c:v>-0.475</c:v>
                </c:pt>
                <c:pt idx="2">
                  <c:v>-0.589</c:v>
                </c:pt>
                <c:pt idx="3">
                  <c:v>-0.685</c:v>
                </c:pt>
                <c:pt idx="4">
                  <c:v>-0.735</c:v>
                </c:pt>
                <c:pt idx="5">
                  <c:v>-0.774</c:v>
                </c:pt>
                <c:pt idx="6">
                  <c:v>-0.071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981464"/>
        <c:axId val="2132688808"/>
      </c:scatterChart>
      <c:valAx>
        <c:axId val="213198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2688808"/>
        <c:crosses val="autoZero"/>
        <c:crossBetween val="midCat"/>
      </c:valAx>
      <c:valAx>
        <c:axId val="2132688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1981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229529746281715"/>
                  <c:y val="-0.0127566345873432"/>
                </c:manualLayout>
              </c:layout>
              <c:numFmt formatCode="General" sourceLinked="0"/>
            </c:trendlineLbl>
          </c:trendline>
          <c:xVal>
            <c:numRef>
              <c:f>Sheet1!$D$210:$D$216</c:f>
              <c:numCache>
                <c:formatCode>General</c:formatCode>
                <c:ptCount val="7"/>
                <c:pt idx="0">
                  <c:v>0.1</c:v>
                </c:pt>
                <c:pt idx="1">
                  <c:v>0.58</c:v>
                </c:pt>
                <c:pt idx="2">
                  <c:v>0.66</c:v>
                </c:pt>
                <c:pt idx="3">
                  <c:v>0.81</c:v>
                </c:pt>
                <c:pt idx="4">
                  <c:v>1.06</c:v>
                </c:pt>
                <c:pt idx="5">
                  <c:v>1.16</c:v>
                </c:pt>
                <c:pt idx="6">
                  <c:v>0.0</c:v>
                </c:pt>
              </c:numCache>
            </c:numRef>
          </c:xVal>
          <c:yVal>
            <c:numRef>
              <c:f>Sheet1!$E$210:$E$216</c:f>
              <c:numCache>
                <c:formatCode>General</c:formatCode>
                <c:ptCount val="7"/>
                <c:pt idx="0">
                  <c:v>-0.121</c:v>
                </c:pt>
                <c:pt idx="1">
                  <c:v>-0.408</c:v>
                </c:pt>
                <c:pt idx="2">
                  <c:v>-0.458</c:v>
                </c:pt>
                <c:pt idx="3">
                  <c:v>-0.573</c:v>
                </c:pt>
                <c:pt idx="4">
                  <c:v>-0.76</c:v>
                </c:pt>
                <c:pt idx="5">
                  <c:v>-0.822</c:v>
                </c:pt>
                <c:pt idx="6">
                  <c:v>-0.049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943304"/>
        <c:axId val="2141941352"/>
      </c:scatterChart>
      <c:valAx>
        <c:axId val="214194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941352"/>
        <c:crosses val="autoZero"/>
        <c:crossBetween val="midCat"/>
      </c:valAx>
      <c:valAx>
        <c:axId val="2141941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943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Sheet1!$G$210:$G$216</c:f>
              <c:numCache>
                <c:formatCode>General</c:formatCode>
                <c:ptCount val="7"/>
                <c:pt idx="0">
                  <c:v>0.12</c:v>
                </c:pt>
                <c:pt idx="1">
                  <c:v>0.4</c:v>
                </c:pt>
                <c:pt idx="2">
                  <c:v>0.5</c:v>
                </c:pt>
                <c:pt idx="3">
                  <c:v>0.72</c:v>
                </c:pt>
                <c:pt idx="4">
                  <c:v>1.03</c:v>
                </c:pt>
                <c:pt idx="5">
                  <c:v>1.45</c:v>
                </c:pt>
                <c:pt idx="6">
                  <c:v>0.0</c:v>
                </c:pt>
              </c:numCache>
            </c:numRef>
          </c:xVal>
          <c:yVal>
            <c:numRef>
              <c:f>Sheet1!$H$210:$H$216</c:f>
              <c:numCache>
                <c:formatCode>General</c:formatCode>
                <c:ptCount val="7"/>
                <c:pt idx="0">
                  <c:v>-0.125</c:v>
                </c:pt>
                <c:pt idx="1">
                  <c:v>-0.278</c:v>
                </c:pt>
                <c:pt idx="2">
                  <c:v>-0.323</c:v>
                </c:pt>
                <c:pt idx="3">
                  <c:v>-0.459</c:v>
                </c:pt>
                <c:pt idx="4">
                  <c:v>-0.681</c:v>
                </c:pt>
                <c:pt idx="5">
                  <c:v>-0.935</c:v>
                </c:pt>
                <c:pt idx="6">
                  <c:v>-0.044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74856"/>
        <c:axId val="2135643640"/>
      </c:scatterChart>
      <c:valAx>
        <c:axId val="214167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5643640"/>
        <c:crosses val="autoZero"/>
        <c:crossBetween val="midCat"/>
      </c:valAx>
      <c:valAx>
        <c:axId val="2135643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1674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Sheet1!$A$237:$A$242</c:f>
              <c:numCache>
                <c:formatCode>General</c:formatCode>
                <c:ptCount val="6"/>
                <c:pt idx="0">
                  <c:v>0.24</c:v>
                </c:pt>
                <c:pt idx="1">
                  <c:v>0.62</c:v>
                </c:pt>
                <c:pt idx="2">
                  <c:v>0.93</c:v>
                </c:pt>
                <c:pt idx="3">
                  <c:v>1.0</c:v>
                </c:pt>
                <c:pt idx="4">
                  <c:v>1.13</c:v>
                </c:pt>
                <c:pt idx="5">
                  <c:v>0.0</c:v>
                </c:pt>
              </c:numCache>
            </c:numRef>
          </c:xVal>
          <c:yVal>
            <c:numRef>
              <c:f>Sheet1!$B$237:$B$242</c:f>
              <c:numCache>
                <c:formatCode>General</c:formatCode>
                <c:ptCount val="6"/>
                <c:pt idx="0">
                  <c:v>-0.037</c:v>
                </c:pt>
                <c:pt idx="1">
                  <c:v>-0.375</c:v>
                </c:pt>
                <c:pt idx="2">
                  <c:v>-0.712</c:v>
                </c:pt>
                <c:pt idx="3">
                  <c:v>-0.803</c:v>
                </c:pt>
                <c:pt idx="4">
                  <c:v>-0.904</c:v>
                </c:pt>
                <c:pt idx="5">
                  <c:v>-0.031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20264"/>
        <c:axId val="2139067848"/>
      </c:scatterChart>
      <c:valAx>
        <c:axId val="214402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9067848"/>
        <c:crosses val="autoZero"/>
        <c:crossBetween val="midCat"/>
      </c:valAx>
      <c:valAx>
        <c:axId val="2139067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4020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Sheet1!$D$237:$D$243</c:f>
              <c:numCache>
                <c:formatCode>General</c:formatCode>
                <c:ptCount val="7"/>
                <c:pt idx="0">
                  <c:v>0.12</c:v>
                </c:pt>
                <c:pt idx="1">
                  <c:v>0.52</c:v>
                </c:pt>
                <c:pt idx="2">
                  <c:v>0.66</c:v>
                </c:pt>
                <c:pt idx="3">
                  <c:v>0.76</c:v>
                </c:pt>
                <c:pt idx="4">
                  <c:v>0.83</c:v>
                </c:pt>
                <c:pt idx="5">
                  <c:v>1.09</c:v>
                </c:pt>
                <c:pt idx="6">
                  <c:v>0.0</c:v>
                </c:pt>
              </c:numCache>
            </c:numRef>
          </c:xVal>
          <c:yVal>
            <c:numRef>
              <c:f>Sheet1!$E$237:$E$243</c:f>
              <c:numCache>
                <c:formatCode>General</c:formatCode>
                <c:ptCount val="7"/>
                <c:pt idx="0">
                  <c:v>-0.123</c:v>
                </c:pt>
                <c:pt idx="1">
                  <c:v>-0.382</c:v>
                </c:pt>
                <c:pt idx="2">
                  <c:v>-0.474</c:v>
                </c:pt>
                <c:pt idx="3">
                  <c:v>-0.553</c:v>
                </c:pt>
                <c:pt idx="4">
                  <c:v>-0.616</c:v>
                </c:pt>
                <c:pt idx="5">
                  <c:v>-0.796</c:v>
                </c:pt>
                <c:pt idx="6">
                  <c:v>-0.037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868376"/>
        <c:axId val="2138221752"/>
      </c:scatterChart>
      <c:valAx>
        <c:axId val="2131868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8221752"/>
        <c:crosses val="autoZero"/>
        <c:crossBetween val="midCat"/>
      </c:valAx>
      <c:valAx>
        <c:axId val="2138221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1868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Sheet1!$A$12:$A$17</c:f>
              <c:numCache>
                <c:formatCode>General</c:formatCode>
                <c:ptCount val="6"/>
                <c:pt idx="0">
                  <c:v>0.115</c:v>
                </c:pt>
                <c:pt idx="1">
                  <c:v>0.39</c:v>
                </c:pt>
                <c:pt idx="2">
                  <c:v>0.65</c:v>
                </c:pt>
                <c:pt idx="3">
                  <c:v>0.8</c:v>
                </c:pt>
                <c:pt idx="4">
                  <c:v>0.93</c:v>
                </c:pt>
                <c:pt idx="5">
                  <c:v>0.0</c:v>
                </c:pt>
              </c:numCache>
            </c:numRef>
          </c:xVal>
          <c:yVal>
            <c:numRef>
              <c:f>Sheet1!$B$12:$B$17</c:f>
              <c:numCache>
                <c:formatCode>General</c:formatCode>
                <c:ptCount val="6"/>
                <c:pt idx="0">
                  <c:v>-0.058</c:v>
                </c:pt>
                <c:pt idx="1">
                  <c:v>-0.234</c:v>
                </c:pt>
                <c:pt idx="2">
                  <c:v>-0.43</c:v>
                </c:pt>
                <c:pt idx="3">
                  <c:v>-0.558</c:v>
                </c:pt>
                <c:pt idx="4">
                  <c:v>-0.653</c:v>
                </c:pt>
                <c:pt idx="5">
                  <c:v>-0.131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56760"/>
        <c:axId val="2093359656"/>
      </c:scatterChart>
      <c:valAx>
        <c:axId val="2093356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3359656"/>
        <c:crosses val="autoZero"/>
        <c:crossBetween val="midCat"/>
      </c:valAx>
      <c:valAx>
        <c:axId val="2093359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3356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Sheet1!$G$237:$G$243</c:f>
              <c:numCache>
                <c:formatCode>General</c:formatCode>
                <c:ptCount val="7"/>
                <c:pt idx="0">
                  <c:v>0.12</c:v>
                </c:pt>
                <c:pt idx="1">
                  <c:v>0.44</c:v>
                </c:pt>
                <c:pt idx="2">
                  <c:v>0.64</c:v>
                </c:pt>
                <c:pt idx="3">
                  <c:v>0.81</c:v>
                </c:pt>
                <c:pt idx="4">
                  <c:v>1.03</c:v>
                </c:pt>
                <c:pt idx="5">
                  <c:v>1.18</c:v>
                </c:pt>
                <c:pt idx="6">
                  <c:v>0.0</c:v>
                </c:pt>
              </c:numCache>
            </c:numRef>
          </c:xVal>
          <c:yVal>
            <c:numRef>
              <c:f>Sheet1!$H$237:$H$243</c:f>
              <c:numCache>
                <c:formatCode>General</c:formatCode>
                <c:ptCount val="7"/>
                <c:pt idx="0">
                  <c:v>-0.121</c:v>
                </c:pt>
                <c:pt idx="1">
                  <c:v>-0.302</c:v>
                </c:pt>
                <c:pt idx="2">
                  <c:v>-0.432</c:v>
                </c:pt>
                <c:pt idx="3">
                  <c:v>-0.549</c:v>
                </c:pt>
                <c:pt idx="4">
                  <c:v>-0.709</c:v>
                </c:pt>
                <c:pt idx="5">
                  <c:v>-0.818</c:v>
                </c:pt>
                <c:pt idx="6">
                  <c:v>-0.05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999096"/>
        <c:axId val="2132181912"/>
      </c:scatterChart>
      <c:valAx>
        <c:axId val="213299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2181912"/>
        <c:crosses val="autoZero"/>
        <c:crossBetween val="midCat"/>
      </c:valAx>
      <c:valAx>
        <c:axId val="2132181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2999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Sheet1!$A$264:$A$266</c:f>
              <c:numCache>
                <c:formatCode>General</c:formatCode>
                <c:ptCount val="3"/>
                <c:pt idx="0">
                  <c:v>7.43</c:v>
                </c:pt>
                <c:pt idx="1">
                  <c:v>8.08</c:v>
                </c:pt>
                <c:pt idx="2">
                  <c:v>6.05</c:v>
                </c:pt>
              </c:numCache>
            </c:numRef>
          </c:xVal>
          <c:yVal>
            <c:numRef>
              <c:f>Sheet1!$C$264:$C$266</c:f>
              <c:numCache>
                <c:formatCode>General</c:formatCode>
                <c:ptCount val="3"/>
                <c:pt idx="0">
                  <c:v>-18.76515858</c:v>
                </c:pt>
                <c:pt idx="1">
                  <c:v>-27.63278710666667</c:v>
                </c:pt>
                <c:pt idx="2">
                  <c:v>-15.4384412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697096"/>
        <c:axId val="2144196680"/>
      </c:scatterChart>
      <c:valAx>
        <c:axId val="213669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4196680"/>
        <c:crosses val="autoZero"/>
        <c:crossBetween val="midCat"/>
      </c:valAx>
      <c:valAx>
        <c:axId val="2144196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697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Sheet1!$D$12:$D$17</c:f>
              <c:numCache>
                <c:formatCode>General</c:formatCode>
                <c:ptCount val="6"/>
                <c:pt idx="0">
                  <c:v>0.12</c:v>
                </c:pt>
                <c:pt idx="1">
                  <c:v>0.31</c:v>
                </c:pt>
                <c:pt idx="2">
                  <c:v>0.52</c:v>
                </c:pt>
                <c:pt idx="3">
                  <c:v>0.88</c:v>
                </c:pt>
                <c:pt idx="4">
                  <c:v>0.97</c:v>
                </c:pt>
                <c:pt idx="5">
                  <c:v>0.0</c:v>
                </c:pt>
              </c:numCache>
            </c:numRef>
          </c:xVal>
          <c:yVal>
            <c:numRef>
              <c:f>Sheet1!$E$12:$E$17</c:f>
              <c:numCache>
                <c:formatCode>General</c:formatCode>
                <c:ptCount val="6"/>
                <c:pt idx="0">
                  <c:v>-0.222</c:v>
                </c:pt>
                <c:pt idx="1">
                  <c:v>-0.301</c:v>
                </c:pt>
                <c:pt idx="2">
                  <c:v>-0.377</c:v>
                </c:pt>
                <c:pt idx="3">
                  <c:v>-0.52</c:v>
                </c:pt>
                <c:pt idx="4">
                  <c:v>-0.564</c:v>
                </c:pt>
                <c:pt idx="5">
                  <c:v>-0.126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85720"/>
        <c:axId val="2093388616"/>
      </c:scatterChart>
      <c:valAx>
        <c:axId val="209338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3388616"/>
        <c:crosses val="autoZero"/>
        <c:crossBetween val="midCat"/>
      </c:valAx>
      <c:valAx>
        <c:axId val="2093388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3385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Sheet1!$A$21:$A$26</c:f>
              <c:numCache>
                <c:formatCode>General</c:formatCode>
                <c:ptCount val="6"/>
                <c:pt idx="0">
                  <c:v>0.15</c:v>
                </c:pt>
                <c:pt idx="1">
                  <c:v>0.76</c:v>
                </c:pt>
                <c:pt idx="2">
                  <c:v>0.86</c:v>
                </c:pt>
                <c:pt idx="3">
                  <c:v>0.95</c:v>
                </c:pt>
                <c:pt idx="4">
                  <c:v>1.05</c:v>
                </c:pt>
                <c:pt idx="5">
                  <c:v>0.0</c:v>
                </c:pt>
              </c:numCache>
            </c:numRef>
          </c:xVal>
          <c:yVal>
            <c:numRef>
              <c:f>Sheet1!$B$21:$B$26</c:f>
              <c:numCache>
                <c:formatCode>General</c:formatCode>
                <c:ptCount val="6"/>
                <c:pt idx="0">
                  <c:v>0.043</c:v>
                </c:pt>
                <c:pt idx="1">
                  <c:v>-0.345</c:v>
                </c:pt>
                <c:pt idx="2">
                  <c:v>-0.459</c:v>
                </c:pt>
                <c:pt idx="3">
                  <c:v>-0.526</c:v>
                </c:pt>
                <c:pt idx="4">
                  <c:v>-0.589</c:v>
                </c:pt>
                <c:pt idx="5">
                  <c:v>-0.071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414904"/>
        <c:axId val="2093417800"/>
      </c:scatterChart>
      <c:valAx>
        <c:axId val="209341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3417800"/>
        <c:crosses val="autoZero"/>
        <c:crossBetween val="midCat"/>
      </c:valAx>
      <c:valAx>
        <c:axId val="2093417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3414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0672747156605424"/>
                  <c:y val="0.0281867891513561"/>
                </c:manualLayout>
              </c:layout>
              <c:numFmt formatCode="General" sourceLinked="0"/>
            </c:trendlineLbl>
          </c:trendline>
          <c:xVal>
            <c:numRef>
              <c:f>Sheet1!$A$49:$A$55</c:f>
              <c:numCache>
                <c:formatCode>General</c:formatCode>
                <c:ptCount val="7"/>
                <c:pt idx="0">
                  <c:v>0.08</c:v>
                </c:pt>
                <c:pt idx="1">
                  <c:v>0.62</c:v>
                </c:pt>
                <c:pt idx="2">
                  <c:v>0.71</c:v>
                </c:pt>
                <c:pt idx="3">
                  <c:v>0.76</c:v>
                </c:pt>
                <c:pt idx="4">
                  <c:v>0.85</c:v>
                </c:pt>
                <c:pt idx="5">
                  <c:v>1.08</c:v>
                </c:pt>
                <c:pt idx="6">
                  <c:v>0.0</c:v>
                </c:pt>
              </c:numCache>
            </c:numRef>
          </c:xVal>
          <c:yVal>
            <c:numRef>
              <c:f>Sheet1!$B$49:$B$55</c:f>
              <c:numCache>
                <c:formatCode>General</c:formatCode>
                <c:ptCount val="7"/>
                <c:pt idx="0">
                  <c:v>-0.042</c:v>
                </c:pt>
                <c:pt idx="1">
                  <c:v>-0.32</c:v>
                </c:pt>
                <c:pt idx="2">
                  <c:v>-0.453</c:v>
                </c:pt>
                <c:pt idx="3">
                  <c:v>-0.466</c:v>
                </c:pt>
                <c:pt idx="4">
                  <c:v>-0.482</c:v>
                </c:pt>
                <c:pt idx="5">
                  <c:v>-0.633</c:v>
                </c:pt>
                <c:pt idx="6">
                  <c:v>-0.042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233528"/>
        <c:axId val="2090229496"/>
      </c:scatterChart>
      <c:valAx>
        <c:axId val="209023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0229496"/>
        <c:crosses val="autoZero"/>
        <c:crossBetween val="midCat"/>
      </c:valAx>
      <c:valAx>
        <c:axId val="2090229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0233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359009186351706"/>
                  <c:y val="0.0207283464566929"/>
                </c:manualLayout>
              </c:layout>
              <c:numFmt formatCode="General" sourceLinked="0"/>
            </c:trendlineLbl>
          </c:trendline>
          <c:xVal>
            <c:numRef>
              <c:f>Sheet1!$D$49:$D$54</c:f>
              <c:numCache>
                <c:formatCode>General</c:formatCode>
                <c:ptCount val="6"/>
                <c:pt idx="0">
                  <c:v>0.34</c:v>
                </c:pt>
                <c:pt idx="1">
                  <c:v>0.45</c:v>
                </c:pt>
                <c:pt idx="2">
                  <c:v>0.7</c:v>
                </c:pt>
                <c:pt idx="3">
                  <c:v>1.18</c:v>
                </c:pt>
                <c:pt idx="4">
                  <c:v>1.23</c:v>
                </c:pt>
                <c:pt idx="5">
                  <c:v>0.0</c:v>
                </c:pt>
              </c:numCache>
            </c:numRef>
          </c:xVal>
          <c:yVal>
            <c:numRef>
              <c:f>Sheet1!$E$49:$E$54</c:f>
              <c:numCache>
                <c:formatCode>General</c:formatCode>
                <c:ptCount val="6"/>
                <c:pt idx="0">
                  <c:v>-0.161</c:v>
                </c:pt>
                <c:pt idx="1">
                  <c:v>-0.212</c:v>
                </c:pt>
                <c:pt idx="2">
                  <c:v>-0.346</c:v>
                </c:pt>
                <c:pt idx="3">
                  <c:v>-0.657</c:v>
                </c:pt>
                <c:pt idx="4">
                  <c:v>-0.695</c:v>
                </c:pt>
                <c:pt idx="5">
                  <c:v>-0.038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2522280"/>
        <c:axId val="2131975128"/>
      </c:scatterChart>
      <c:valAx>
        <c:axId val="213252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1975128"/>
        <c:crosses val="autoZero"/>
        <c:crossBetween val="midCat"/>
      </c:valAx>
      <c:valAx>
        <c:axId val="2131975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2522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0317884951881015"/>
                  <c:y val="-0.0300339020122484"/>
                </c:manualLayout>
              </c:layout>
              <c:numFmt formatCode="General" sourceLinked="0"/>
            </c:trendlineLbl>
          </c:trendline>
          <c:xVal>
            <c:numRef>
              <c:f>Sheet1!$G$49:$G$55</c:f>
              <c:numCache>
                <c:formatCode>General</c:formatCode>
                <c:ptCount val="7"/>
                <c:pt idx="0">
                  <c:v>0.095</c:v>
                </c:pt>
                <c:pt idx="1">
                  <c:v>0.25</c:v>
                </c:pt>
                <c:pt idx="2">
                  <c:v>0.39</c:v>
                </c:pt>
                <c:pt idx="3">
                  <c:v>0.51</c:v>
                </c:pt>
                <c:pt idx="4">
                  <c:v>0.87</c:v>
                </c:pt>
                <c:pt idx="5">
                  <c:v>0.96</c:v>
                </c:pt>
                <c:pt idx="6">
                  <c:v>0.0</c:v>
                </c:pt>
              </c:numCache>
            </c:numRef>
          </c:xVal>
          <c:yVal>
            <c:numRef>
              <c:f>Sheet1!$H$49:$H$55</c:f>
              <c:numCache>
                <c:formatCode>General</c:formatCode>
                <c:ptCount val="7"/>
                <c:pt idx="0">
                  <c:v>-0.032</c:v>
                </c:pt>
                <c:pt idx="1">
                  <c:v>-0.075</c:v>
                </c:pt>
                <c:pt idx="2">
                  <c:v>-0.128</c:v>
                </c:pt>
                <c:pt idx="3">
                  <c:v>-0.195</c:v>
                </c:pt>
                <c:pt idx="4">
                  <c:v>-0.437</c:v>
                </c:pt>
                <c:pt idx="5">
                  <c:v>-0.522</c:v>
                </c:pt>
                <c:pt idx="6">
                  <c:v>-0.028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133416"/>
        <c:axId val="2105184888"/>
      </c:scatterChart>
      <c:valAx>
        <c:axId val="210513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5184888"/>
        <c:crosses val="autoZero"/>
        <c:crossBetween val="midCat"/>
      </c:valAx>
      <c:valAx>
        <c:axId val="2105184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5133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Sheet1!$J$49:$J$55</c:f>
              <c:numCache>
                <c:formatCode>General</c:formatCode>
                <c:ptCount val="7"/>
                <c:pt idx="0">
                  <c:v>0.08</c:v>
                </c:pt>
                <c:pt idx="1">
                  <c:v>0.56</c:v>
                </c:pt>
                <c:pt idx="2">
                  <c:v>0.69</c:v>
                </c:pt>
                <c:pt idx="3">
                  <c:v>0.85</c:v>
                </c:pt>
                <c:pt idx="4">
                  <c:v>0.97</c:v>
                </c:pt>
                <c:pt idx="5">
                  <c:v>1.04</c:v>
                </c:pt>
                <c:pt idx="6">
                  <c:v>0.0</c:v>
                </c:pt>
              </c:numCache>
            </c:numRef>
          </c:xVal>
          <c:yVal>
            <c:numRef>
              <c:f>Sheet1!$K$49:$K$55</c:f>
              <c:numCache>
                <c:formatCode>General</c:formatCode>
                <c:ptCount val="7"/>
                <c:pt idx="0">
                  <c:v>-0.044</c:v>
                </c:pt>
                <c:pt idx="1">
                  <c:v>-0.255</c:v>
                </c:pt>
                <c:pt idx="2">
                  <c:v>-0.319</c:v>
                </c:pt>
                <c:pt idx="3">
                  <c:v>-0.437</c:v>
                </c:pt>
                <c:pt idx="4">
                  <c:v>-0.525</c:v>
                </c:pt>
                <c:pt idx="5">
                  <c:v>-0.555</c:v>
                </c:pt>
                <c:pt idx="6">
                  <c:v>-0.04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079720"/>
        <c:axId val="2134081864"/>
      </c:scatterChart>
      <c:valAx>
        <c:axId val="213407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4081864"/>
        <c:crosses val="autoZero"/>
        <c:crossBetween val="midCat"/>
      </c:valAx>
      <c:valAx>
        <c:axId val="2134081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079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165100</xdr:colOff>
      <xdr:row>0</xdr:row>
      <xdr:rowOff>76200</xdr:rowOff>
    </xdr:from>
    <xdr:to>
      <xdr:col>8</xdr:col>
      <xdr:colOff>812800</xdr:colOff>
      <xdr:row>14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0</xdr:row>
      <xdr:rowOff>69850</xdr:rowOff>
    </xdr:from>
    <xdr:to>
      <xdr:col>13</xdr:col>
      <xdr:colOff>355600</xdr:colOff>
      <xdr:row>14</xdr:row>
      <xdr:rowOff>146050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165100</xdr:colOff>
      <xdr:row>15</xdr:row>
      <xdr:rowOff>6350</xdr:rowOff>
    </xdr:from>
    <xdr:to>
      <xdr:col>8</xdr:col>
      <xdr:colOff>812800</xdr:colOff>
      <xdr:row>29</xdr:row>
      <xdr:rowOff>82550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</xdr:colOff>
      <xdr:row>14</xdr:row>
      <xdr:rowOff>184150</xdr:rowOff>
    </xdr:from>
    <xdr:to>
      <xdr:col>12</xdr:col>
      <xdr:colOff>723900</xdr:colOff>
      <xdr:row>29</xdr:row>
      <xdr:rowOff>69850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50800</xdr:colOff>
      <xdr:row>29</xdr:row>
      <xdr:rowOff>107950</xdr:rowOff>
    </xdr:from>
    <xdr:to>
      <xdr:col>9</xdr:col>
      <xdr:colOff>0</xdr:colOff>
      <xdr:row>43</xdr:row>
      <xdr:rowOff>184150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50800</xdr:colOff>
      <xdr:row>55</xdr:row>
      <xdr:rowOff>184150</xdr:rowOff>
    </xdr:from>
    <xdr:to>
      <xdr:col>4</xdr:col>
      <xdr:colOff>25400</xdr:colOff>
      <xdr:row>70</xdr:row>
      <xdr:rowOff>69850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38100</xdr:colOff>
      <xdr:row>56</xdr:row>
      <xdr:rowOff>6350</xdr:rowOff>
    </xdr:from>
    <xdr:to>
      <xdr:col>7</xdr:col>
      <xdr:colOff>800100</xdr:colOff>
      <xdr:row>70</xdr:row>
      <xdr:rowOff>82550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139700</xdr:colOff>
      <xdr:row>56</xdr:row>
      <xdr:rowOff>6350</xdr:rowOff>
    </xdr:from>
    <xdr:to>
      <xdr:col>12</xdr:col>
      <xdr:colOff>152400</xdr:colOff>
      <xdr:row>70</xdr:row>
      <xdr:rowOff>82550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228600</xdr:colOff>
      <xdr:row>55</xdr:row>
      <xdr:rowOff>184150</xdr:rowOff>
    </xdr:from>
    <xdr:to>
      <xdr:col>16</xdr:col>
      <xdr:colOff>165100</xdr:colOff>
      <xdr:row>70</xdr:row>
      <xdr:rowOff>69850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88900</xdr:colOff>
      <xdr:row>82</xdr:row>
      <xdr:rowOff>133350</xdr:rowOff>
    </xdr:from>
    <xdr:to>
      <xdr:col>4</xdr:col>
      <xdr:colOff>0</xdr:colOff>
      <xdr:row>97</xdr:row>
      <xdr:rowOff>19050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25400</xdr:colOff>
      <xdr:row>82</xdr:row>
      <xdr:rowOff>146050</xdr:rowOff>
    </xdr:from>
    <xdr:to>
      <xdr:col>8</xdr:col>
      <xdr:colOff>139700</xdr:colOff>
      <xdr:row>97</xdr:row>
      <xdr:rowOff>31750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152400</xdr:colOff>
      <xdr:row>82</xdr:row>
      <xdr:rowOff>146050</xdr:rowOff>
    </xdr:from>
    <xdr:to>
      <xdr:col>12</xdr:col>
      <xdr:colOff>88900</xdr:colOff>
      <xdr:row>97</xdr:row>
      <xdr:rowOff>31750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110</xdr:row>
      <xdr:rowOff>19050</xdr:rowOff>
    </xdr:from>
    <xdr:to>
      <xdr:col>3</xdr:col>
      <xdr:colOff>787400</xdr:colOff>
      <xdr:row>124</xdr:row>
      <xdr:rowOff>95250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812800</xdr:colOff>
      <xdr:row>110</xdr:row>
      <xdr:rowOff>19050</xdr:rowOff>
    </xdr:from>
    <xdr:to>
      <xdr:col>8</xdr:col>
      <xdr:colOff>0</xdr:colOff>
      <xdr:row>124</xdr:row>
      <xdr:rowOff>95250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25400</xdr:colOff>
      <xdr:row>110</xdr:row>
      <xdr:rowOff>19050</xdr:rowOff>
    </xdr:from>
    <xdr:to>
      <xdr:col>12</xdr:col>
      <xdr:colOff>355600</xdr:colOff>
      <xdr:row>124</xdr:row>
      <xdr:rowOff>95250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137</xdr:row>
      <xdr:rowOff>6350</xdr:rowOff>
    </xdr:from>
    <xdr:to>
      <xdr:col>3</xdr:col>
      <xdr:colOff>774700</xdr:colOff>
      <xdr:row>151</xdr:row>
      <xdr:rowOff>82550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812800</xdr:colOff>
      <xdr:row>137</xdr:row>
      <xdr:rowOff>19050</xdr:rowOff>
    </xdr:from>
    <xdr:to>
      <xdr:col>8</xdr:col>
      <xdr:colOff>177800</xdr:colOff>
      <xdr:row>151</xdr:row>
      <xdr:rowOff>95250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203200</xdr:colOff>
      <xdr:row>137</xdr:row>
      <xdr:rowOff>19050</xdr:rowOff>
    </xdr:from>
    <xdr:to>
      <xdr:col>12</xdr:col>
      <xdr:colOff>190500</xdr:colOff>
      <xdr:row>151</xdr:row>
      <xdr:rowOff>95250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25400</xdr:colOff>
      <xdr:row>163</xdr:row>
      <xdr:rowOff>107950</xdr:rowOff>
    </xdr:from>
    <xdr:to>
      <xdr:col>3</xdr:col>
      <xdr:colOff>800100</xdr:colOff>
      <xdr:row>177</xdr:row>
      <xdr:rowOff>184150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25400</xdr:colOff>
      <xdr:row>163</xdr:row>
      <xdr:rowOff>95250</xdr:rowOff>
    </xdr:from>
    <xdr:to>
      <xdr:col>7</xdr:col>
      <xdr:colOff>596900</xdr:colOff>
      <xdr:row>177</xdr:row>
      <xdr:rowOff>171450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622300</xdr:colOff>
      <xdr:row>163</xdr:row>
      <xdr:rowOff>82550</xdr:rowOff>
    </xdr:from>
    <xdr:to>
      <xdr:col>11</xdr:col>
      <xdr:colOff>800100</xdr:colOff>
      <xdr:row>177</xdr:row>
      <xdr:rowOff>158750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0</xdr:colOff>
      <xdr:row>163</xdr:row>
      <xdr:rowOff>120650</xdr:rowOff>
    </xdr:from>
    <xdr:to>
      <xdr:col>16</xdr:col>
      <xdr:colOff>292100</xdr:colOff>
      <xdr:row>178</xdr:row>
      <xdr:rowOff>6350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190</xdr:row>
      <xdr:rowOff>171450</xdr:rowOff>
    </xdr:from>
    <xdr:to>
      <xdr:col>3</xdr:col>
      <xdr:colOff>812800</xdr:colOff>
      <xdr:row>205</xdr:row>
      <xdr:rowOff>57150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50800</xdr:colOff>
      <xdr:row>190</xdr:row>
      <xdr:rowOff>171450</xdr:rowOff>
    </xdr:from>
    <xdr:to>
      <xdr:col>8</xdr:col>
      <xdr:colOff>76200</xdr:colOff>
      <xdr:row>205</xdr:row>
      <xdr:rowOff>57150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25400</xdr:colOff>
      <xdr:row>218</xdr:row>
      <xdr:rowOff>6350</xdr:rowOff>
    </xdr:from>
    <xdr:to>
      <xdr:col>4</xdr:col>
      <xdr:colOff>50800</xdr:colOff>
      <xdr:row>232</xdr:row>
      <xdr:rowOff>82550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63500</xdr:colOff>
      <xdr:row>218</xdr:row>
      <xdr:rowOff>19050</xdr:rowOff>
    </xdr:from>
    <xdr:to>
      <xdr:col>8</xdr:col>
      <xdr:colOff>241300</xdr:colOff>
      <xdr:row>232</xdr:row>
      <xdr:rowOff>95250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254000</xdr:colOff>
      <xdr:row>218</xdr:row>
      <xdr:rowOff>19050</xdr:rowOff>
    </xdr:from>
    <xdr:to>
      <xdr:col>12</xdr:col>
      <xdr:colOff>368300</xdr:colOff>
      <xdr:row>232</xdr:row>
      <xdr:rowOff>95250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50800</xdr:colOff>
      <xdr:row>245</xdr:row>
      <xdr:rowOff>57150</xdr:rowOff>
    </xdr:from>
    <xdr:to>
      <xdr:col>4</xdr:col>
      <xdr:colOff>25400</xdr:colOff>
      <xdr:row>259</xdr:row>
      <xdr:rowOff>133350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50800</xdr:colOff>
      <xdr:row>245</xdr:row>
      <xdr:rowOff>57150</xdr:rowOff>
    </xdr:from>
    <xdr:to>
      <xdr:col>8</xdr:col>
      <xdr:colOff>165100</xdr:colOff>
      <xdr:row>259</xdr:row>
      <xdr:rowOff>133350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203200</xdr:colOff>
      <xdr:row>245</xdr:row>
      <xdr:rowOff>44450</xdr:rowOff>
    </xdr:from>
    <xdr:to>
      <xdr:col>12</xdr:col>
      <xdr:colOff>508000</xdr:colOff>
      <xdr:row>259</xdr:row>
      <xdr:rowOff>120650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355600</xdr:colOff>
      <xdr:row>261</xdr:row>
      <xdr:rowOff>171450</xdr:rowOff>
    </xdr:from>
    <xdr:to>
      <xdr:col>11</xdr:col>
      <xdr:colOff>800100</xdr:colOff>
      <xdr:row>276</xdr:row>
      <xdr:rowOff>57150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6"/>
  <sheetViews>
    <sheetView tabSelected="1" topLeftCell="A100" workbookViewId="0">
      <selection activeCell="H136" sqref="H136"/>
    </sheetView>
  </sheetViews>
  <sheetFormatPr baseColWidth="10" defaultRowHeight="15" x14ac:dyDescent="0"/>
  <sheetData>
    <row r="1" spans="1:5">
      <c r="A1" s="1">
        <v>41799</v>
      </c>
      <c r="B1" t="s">
        <v>0</v>
      </c>
      <c r="C1">
        <v>1565</v>
      </c>
      <c r="D1" t="s">
        <v>1</v>
      </c>
      <c r="E1">
        <v>2.0449999999999999E-2</v>
      </c>
    </row>
    <row r="2" spans="1:5">
      <c r="A2" t="s">
        <v>3</v>
      </c>
      <c r="D2" t="s">
        <v>4</v>
      </c>
    </row>
    <row r="3" spans="1:5">
      <c r="A3">
        <v>0.23</v>
      </c>
      <c r="B3">
        <v>-0.313</v>
      </c>
      <c r="D3">
        <v>0.22</v>
      </c>
      <c r="E3">
        <v>-0.27600000000000002</v>
      </c>
    </row>
    <row r="4" spans="1:5">
      <c r="A4">
        <v>0.59</v>
      </c>
      <c r="B4">
        <v>-0.51900000000000002</v>
      </c>
      <c r="D4">
        <v>0.5</v>
      </c>
      <c r="E4">
        <v>-0.373</v>
      </c>
    </row>
    <row r="5" spans="1:5">
      <c r="A5">
        <v>0.72</v>
      </c>
      <c r="B5">
        <v>-0.61699999999999999</v>
      </c>
      <c r="D5">
        <v>0.71</v>
      </c>
      <c r="E5">
        <v>-0.45900000000000002</v>
      </c>
    </row>
    <row r="6" spans="1:5">
      <c r="A6">
        <v>0.79</v>
      </c>
      <c r="B6">
        <v>-0.64900000000000002</v>
      </c>
      <c r="D6">
        <v>0.98</v>
      </c>
      <c r="E6">
        <v>-0.59799999999999998</v>
      </c>
    </row>
    <row r="7" spans="1:5">
      <c r="A7">
        <v>1.03</v>
      </c>
      <c r="B7">
        <v>-0.76300000000000001</v>
      </c>
      <c r="D7">
        <v>1.0900000000000001</v>
      </c>
      <c r="E7">
        <v>-0.64900000000000002</v>
      </c>
    </row>
    <row r="8" spans="1:5">
      <c r="A8">
        <v>0</v>
      </c>
      <c r="B8">
        <v>-0.18</v>
      </c>
      <c r="D8">
        <v>0</v>
      </c>
      <c r="E8">
        <v>-0.17199999999999999</v>
      </c>
    </row>
    <row r="9" spans="1:5">
      <c r="A9" t="s">
        <v>2</v>
      </c>
      <c r="B9">
        <f>-0.5784*E1*C1</f>
        <v>-18.5112582</v>
      </c>
      <c r="E9">
        <f>-0.4316*C1*E1</f>
        <v>-13.813034299999998</v>
      </c>
    </row>
    <row r="11" spans="1:5">
      <c r="A11" t="s">
        <v>5</v>
      </c>
      <c r="D11" t="s">
        <v>4</v>
      </c>
    </row>
    <row r="12" spans="1:5">
      <c r="A12">
        <v>0.115</v>
      </c>
      <c r="B12">
        <v>-5.8000000000000003E-2</v>
      </c>
      <c r="D12">
        <v>0.12</v>
      </c>
      <c r="E12">
        <v>-0.222</v>
      </c>
    </row>
    <row r="13" spans="1:5">
      <c r="A13">
        <v>0.39</v>
      </c>
      <c r="B13">
        <v>-0.23400000000000001</v>
      </c>
      <c r="D13">
        <v>0.31</v>
      </c>
      <c r="E13">
        <v>-0.30099999999999999</v>
      </c>
    </row>
    <row r="14" spans="1:5">
      <c r="A14">
        <v>0.65</v>
      </c>
      <c r="B14">
        <v>-0.43</v>
      </c>
      <c r="D14">
        <v>0.52</v>
      </c>
      <c r="E14">
        <v>-0.377</v>
      </c>
    </row>
    <row r="15" spans="1:5">
      <c r="A15">
        <v>0.8</v>
      </c>
      <c r="B15">
        <v>-0.55800000000000005</v>
      </c>
      <c r="D15">
        <v>0.88</v>
      </c>
      <c r="E15">
        <v>-0.52</v>
      </c>
    </row>
    <row r="16" spans="1:5">
      <c r="A16">
        <v>0.93</v>
      </c>
      <c r="B16">
        <v>-0.65300000000000002</v>
      </c>
      <c r="D16">
        <v>0.97</v>
      </c>
      <c r="E16">
        <v>-0.56399999999999995</v>
      </c>
    </row>
    <row r="17" spans="1:5">
      <c r="A17">
        <v>0</v>
      </c>
      <c r="B17">
        <v>-0.13100000000000001</v>
      </c>
      <c r="D17">
        <v>0</v>
      </c>
      <c r="E17">
        <v>-0.126</v>
      </c>
    </row>
    <row r="18" spans="1:5">
      <c r="B18">
        <f>-0.6218*C1*E1</f>
        <v>-19.900242650000003</v>
      </c>
      <c r="E18">
        <f>-0.4256*C1*E1</f>
        <v>-13.621008799999998</v>
      </c>
    </row>
    <row r="20" spans="1:5">
      <c r="A20" t="s">
        <v>5</v>
      </c>
      <c r="D20" t="s">
        <v>4</v>
      </c>
    </row>
    <row r="21" spans="1:5">
      <c r="A21">
        <v>0.15</v>
      </c>
      <c r="B21">
        <v>4.2999999999999997E-2</v>
      </c>
    </row>
    <row r="22" spans="1:5">
      <c r="A22">
        <v>0.76</v>
      </c>
      <c r="B22">
        <v>-0.34499999999999997</v>
      </c>
    </row>
    <row r="23" spans="1:5">
      <c r="A23">
        <v>0.86</v>
      </c>
      <c r="B23">
        <v>-0.45900000000000002</v>
      </c>
    </row>
    <row r="24" spans="1:5">
      <c r="A24">
        <v>0.95</v>
      </c>
      <c r="B24">
        <v>-0.52600000000000002</v>
      </c>
    </row>
    <row r="25" spans="1:5">
      <c r="A25">
        <v>1.05</v>
      </c>
      <c r="B25">
        <v>-0.58899999999999997</v>
      </c>
    </row>
    <row r="26" spans="1:5">
      <c r="A26">
        <v>0</v>
      </c>
      <c r="B26">
        <v>-7.0999999999999994E-2</v>
      </c>
    </row>
    <row r="27" spans="1:5">
      <c r="B27">
        <f>-0.5588*C1*E1</f>
        <v>-17.883974899999998</v>
      </c>
    </row>
    <row r="31" spans="1:5">
      <c r="B31">
        <f>AVERAGE(B27,B18,B9)</f>
        <v>-18.765158583333335</v>
      </c>
    </row>
    <row r="32" spans="1:5">
      <c r="B32">
        <f>_xlfn.STDEV.S(B27,B18,B9)</f>
        <v>1.0318347558670091</v>
      </c>
    </row>
    <row r="47" spans="1:10">
      <c r="A47" s="1">
        <v>41801</v>
      </c>
      <c r="B47" t="s">
        <v>0</v>
      </c>
      <c r="C47">
        <v>1464</v>
      </c>
      <c r="D47" t="s">
        <v>6</v>
      </c>
      <c r="E47">
        <v>2.0449999999999999E-2</v>
      </c>
    </row>
    <row r="48" spans="1:10">
      <c r="A48" t="s">
        <v>3</v>
      </c>
      <c r="D48" t="s">
        <v>4</v>
      </c>
      <c r="G48" t="s">
        <v>7</v>
      </c>
      <c r="J48" t="s">
        <v>8</v>
      </c>
    </row>
    <row r="49" spans="1:11">
      <c r="A49">
        <v>0.08</v>
      </c>
      <c r="B49">
        <v>-4.2000000000000003E-2</v>
      </c>
      <c r="D49">
        <v>0.34</v>
      </c>
      <c r="E49">
        <v>-0.161</v>
      </c>
      <c r="G49">
        <v>9.5000000000000001E-2</v>
      </c>
      <c r="H49">
        <v>-3.2000000000000001E-2</v>
      </c>
      <c r="J49">
        <v>0.08</v>
      </c>
      <c r="K49">
        <v>-4.3999999999999997E-2</v>
      </c>
    </row>
    <row r="50" spans="1:11">
      <c r="A50">
        <v>0.62</v>
      </c>
      <c r="B50">
        <v>-0.32</v>
      </c>
      <c r="D50">
        <v>0.45</v>
      </c>
      <c r="E50">
        <v>-0.21199999999999999</v>
      </c>
      <c r="G50">
        <v>0.25</v>
      </c>
      <c r="H50">
        <v>-7.4999999999999997E-2</v>
      </c>
      <c r="J50">
        <v>0.56000000000000005</v>
      </c>
      <c r="K50">
        <v>-0.255</v>
      </c>
    </row>
    <row r="51" spans="1:11">
      <c r="A51">
        <v>0.71</v>
      </c>
      <c r="B51">
        <v>-0.45300000000000001</v>
      </c>
      <c r="D51">
        <v>0.7</v>
      </c>
      <c r="E51">
        <v>-0.34599999999999997</v>
      </c>
      <c r="G51">
        <v>0.39</v>
      </c>
      <c r="H51">
        <v>-0.128</v>
      </c>
      <c r="J51">
        <v>0.69</v>
      </c>
      <c r="K51">
        <v>-0.31900000000000001</v>
      </c>
    </row>
    <row r="52" spans="1:11">
      <c r="A52">
        <v>0.76</v>
      </c>
      <c r="B52">
        <v>-0.46600000000000003</v>
      </c>
      <c r="D52">
        <v>1.18</v>
      </c>
      <c r="E52">
        <v>-0.65700000000000003</v>
      </c>
      <c r="G52">
        <v>0.51</v>
      </c>
      <c r="H52">
        <v>-0.19500000000000001</v>
      </c>
      <c r="J52">
        <v>0.85</v>
      </c>
      <c r="K52">
        <v>-0.437</v>
      </c>
    </row>
    <row r="53" spans="1:11">
      <c r="A53">
        <v>0.85</v>
      </c>
      <c r="B53">
        <v>-0.48199999999999998</v>
      </c>
      <c r="D53">
        <v>1.23</v>
      </c>
      <c r="E53">
        <v>-0.69499999999999995</v>
      </c>
      <c r="G53">
        <v>0.87</v>
      </c>
      <c r="H53">
        <v>-0.437</v>
      </c>
      <c r="J53">
        <v>0.97</v>
      </c>
      <c r="K53">
        <v>-0.52500000000000002</v>
      </c>
    </row>
    <row r="54" spans="1:11">
      <c r="A54">
        <v>1.08</v>
      </c>
      <c r="B54">
        <v>-0.63300000000000001</v>
      </c>
      <c r="D54">
        <v>0</v>
      </c>
      <c r="E54">
        <v>-3.7999999999999999E-2</v>
      </c>
      <c r="G54">
        <v>0.96</v>
      </c>
      <c r="H54">
        <v>-0.52200000000000002</v>
      </c>
      <c r="J54">
        <v>1.04</v>
      </c>
      <c r="K54">
        <v>-0.55500000000000005</v>
      </c>
    </row>
    <row r="55" spans="1:11">
      <c r="A55">
        <v>0</v>
      </c>
      <c r="B55">
        <v>-4.2000000000000003E-2</v>
      </c>
      <c r="E55">
        <f>-0.553*C47*E47</f>
        <v>-16.556156400000003</v>
      </c>
      <c r="G55">
        <v>0</v>
      </c>
      <c r="H55">
        <v>-2.8000000000000001E-2</v>
      </c>
      <c r="J55">
        <v>0</v>
      </c>
      <c r="K55">
        <v>-0.04</v>
      </c>
    </row>
    <row r="56" spans="1:11">
      <c r="B56">
        <f>-0.5656*C47*E47</f>
        <v>-16.93338528</v>
      </c>
      <c r="H56">
        <f>-0.5299*C47*E47</f>
        <v>-15.864570120000002</v>
      </c>
      <c r="K56">
        <f>-0.5057*C47*E47</f>
        <v>-15.140051160000001</v>
      </c>
    </row>
    <row r="72" spans="1:8">
      <c r="A72" s="1">
        <v>41801</v>
      </c>
      <c r="B72" t="s">
        <v>0</v>
      </c>
      <c r="C72">
        <v>1464</v>
      </c>
      <c r="D72" t="s">
        <v>6</v>
      </c>
      <c r="E72">
        <v>2.0449999999999999E-2</v>
      </c>
    </row>
    <row r="73" spans="1:8">
      <c r="A73" t="s">
        <v>3</v>
      </c>
      <c r="D73" t="s">
        <v>4</v>
      </c>
      <c r="G73" t="s">
        <v>7</v>
      </c>
    </row>
    <row r="74" spans="1:8">
      <c r="A74">
        <v>0.115</v>
      </c>
      <c r="B74">
        <v>-1.9E-2</v>
      </c>
      <c r="D74">
        <v>0.14000000000000001</v>
      </c>
      <c r="E74">
        <f>-0.084</f>
        <v>-8.4000000000000005E-2</v>
      </c>
      <c r="G74">
        <v>9.5000000000000001E-2</v>
      </c>
      <c r="H74">
        <v>-8.4000000000000005E-2</v>
      </c>
    </row>
    <row r="75" spans="1:8">
      <c r="A75">
        <v>0.53</v>
      </c>
      <c r="B75">
        <v>-0.187</v>
      </c>
      <c r="D75">
        <v>0.49</v>
      </c>
      <c r="E75">
        <v>-0.20200000000000001</v>
      </c>
      <c r="G75">
        <v>0.45</v>
      </c>
      <c r="H75">
        <v>-0.19800000000000001</v>
      </c>
    </row>
    <row r="76" spans="1:8">
      <c r="A76">
        <v>0.78</v>
      </c>
      <c r="B76">
        <v>-0.36</v>
      </c>
      <c r="D76">
        <v>0.62</v>
      </c>
      <c r="E76">
        <v>-0.27700000000000002</v>
      </c>
      <c r="G76">
        <v>0.54</v>
      </c>
      <c r="H76">
        <v>-0.22700000000000001</v>
      </c>
    </row>
    <row r="77" spans="1:8">
      <c r="A77">
        <v>0.85</v>
      </c>
      <c r="B77">
        <v>-0.42299999999999999</v>
      </c>
      <c r="D77">
        <v>0.72</v>
      </c>
      <c r="E77">
        <v>-0.34300000000000003</v>
      </c>
      <c r="G77">
        <v>0.66</v>
      </c>
      <c r="H77">
        <v>-0.28699999999999998</v>
      </c>
    </row>
    <row r="78" spans="1:8">
      <c r="A78">
        <v>1.1299999999999999</v>
      </c>
      <c r="B78">
        <v>-0.51500000000000001</v>
      </c>
      <c r="D78">
        <v>0.87</v>
      </c>
      <c r="E78">
        <v>-0.42399999999999999</v>
      </c>
      <c r="G78">
        <v>0.87</v>
      </c>
      <c r="H78">
        <v>-0.39600000000000002</v>
      </c>
    </row>
    <row r="79" spans="1:8">
      <c r="A79">
        <v>1.25</v>
      </c>
      <c r="B79">
        <v>-0.58399999999999996</v>
      </c>
      <c r="D79">
        <v>0</v>
      </c>
      <c r="E79">
        <v>-6.8000000000000005E-2</v>
      </c>
      <c r="G79">
        <v>1.07</v>
      </c>
      <c r="H79">
        <v>-0.48599999999999999</v>
      </c>
    </row>
    <row r="80" spans="1:8">
      <c r="A80">
        <v>0</v>
      </c>
      <c r="B80">
        <v>-6.0999999999999999E-2</v>
      </c>
      <c r="E80">
        <f>-0.4114*C72*E72</f>
        <v>-12.316822319999998</v>
      </c>
      <c r="G80">
        <v>0</v>
      </c>
      <c r="H80">
        <v>-6.2E-2</v>
      </c>
    </row>
    <row r="81" spans="2:8">
      <c r="B81">
        <f>-0.4562*C72*E72</f>
        <v>-13.65808056</v>
      </c>
      <c r="H81">
        <f>-0.3971*C72*E72</f>
        <v>-11.888697480000001</v>
      </c>
    </row>
    <row r="100" spans="1:11">
      <c r="A100" s="1">
        <v>41802</v>
      </c>
      <c r="B100" t="s">
        <v>0</v>
      </c>
      <c r="C100">
        <v>1464</v>
      </c>
      <c r="D100" t="s">
        <v>6</v>
      </c>
      <c r="E100">
        <v>2.0449999999999999E-2</v>
      </c>
    </row>
    <row r="101" spans="1:11">
      <c r="A101" t="s">
        <v>3</v>
      </c>
      <c r="D101" t="s">
        <v>4</v>
      </c>
      <c r="G101" t="s">
        <v>7</v>
      </c>
    </row>
    <row r="102" spans="1:11">
      <c r="A102">
        <v>0.15</v>
      </c>
      <c r="B102">
        <v>-0.22500000000000001</v>
      </c>
      <c r="D102">
        <v>0.08</v>
      </c>
      <c r="E102">
        <v>-0.154</v>
      </c>
      <c r="G102">
        <v>0.34</v>
      </c>
      <c r="H102">
        <v>-0.23300000000000001</v>
      </c>
    </row>
    <row r="103" spans="1:11">
      <c r="A103">
        <v>0.48</v>
      </c>
      <c r="B103">
        <v>-0.34699999999999998</v>
      </c>
      <c r="D103">
        <v>0.28999999999999998</v>
      </c>
      <c r="E103">
        <v>-0.24199999999999999</v>
      </c>
      <c r="G103">
        <v>0.63</v>
      </c>
      <c r="H103">
        <v>-0.34200000000000003</v>
      </c>
    </row>
    <row r="104" spans="1:11">
      <c r="A104">
        <v>0.56999999999999995</v>
      </c>
      <c r="B104">
        <v>-0.40400000000000003</v>
      </c>
      <c r="D104">
        <v>0.39</v>
      </c>
      <c r="E104">
        <v>-0.25600000000000001</v>
      </c>
      <c r="G104">
        <v>1.07</v>
      </c>
      <c r="H104">
        <v>-0.55100000000000005</v>
      </c>
    </row>
    <row r="105" spans="1:11">
      <c r="A105">
        <v>0.62</v>
      </c>
      <c r="B105">
        <v>-0.44400000000000001</v>
      </c>
      <c r="D105">
        <v>0.67</v>
      </c>
      <c r="E105">
        <v>-0.38700000000000001</v>
      </c>
      <c r="G105">
        <v>1.17</v>
      </c>
      <c r="H105">
        <v>-0.60699999999999998</v>
      </c>
    </row>
    <row r="106" spans="1:11">
      <c r="A106">
        <v>0.86</v>
      </c>
      <c r="B106">
        <v>-0.57199999999999995</v>
      </c>
      <c r="D106">
        <v>0.77</v>
      </c>
      <c r="E106">
        <v>-0.45300000000000001</v>
      </c>
      <c r="G106">
        <v>1.49</v>
      </c>
      <c r="H106">
        <v>-0.71399999999999997</v>
      </c>
    </row>
    <row r="107" spans="1:11">
      <c r="A107">
        <v>0.94</v>
      </c>
      <c r="B107">
        <v>-0.60699999999999998</v>
      </c>
      <c r="D107">
        <v>1.05</v>
      </c>
      <c r="E107">
        <v>-0.60799999999999998</v>
      </c>
      <c r="G107">
        <v>1.79</v>
      </c>
      <c r="H107">
        <v>-0.83699999999999997</v>
      </c>
      <c r="K107">
        <f>AVERAGE(B109,B81,B56)</f>
        <v>-15.4384412</v>
      </c>
    </row>
    <row r="108" spans="1:11">
      <c r="A108">
        <v>0</v>
      </c>
      <c r="B108">
        <v>-9.6000000000000002E-2</v>
      </c>
      <c r="D108">
        <v>0</v>
      </c>
      <c r="E108">
        <v>-9.2999999999999999E-2</v>
      </c>
      <c r="G108">
        <v>0</v>
      </c>
      <c r="H108">
        <v>-6.9000000000000006E-2</v>
      </c>
      <c r="K108">
        <f>_xlfn.STDEV.S(B109,B81,B56)</f>
        <v>1.6562011386770761</v>
      </c>
    </row>
    <row r="109" spans="1:11">
      <c r="B109">
        <f>-0.5252*C100*E100</f>
        <v>-15.72385776</v>
      </c>
      <c r="E109">
        <f>-0.4677*C100*E100</f>
        <v>-14.002376760000001</v>
      </c>
      <c r="H109">
        <f>-0.4306*C100*E100</f>
        <v>-12.891647279999997</v>
      </c>
    </row>
    <row r="127" spans="1:7">
      <c r="A127" s="1">
        <v>41802</v>
      </c>
      <c r="B127" t="s">
        <v>0</v>
      </c>
      <c r="C127">
        <v>1464</v>
      </c>
      <c r="D127" t="s">
        <v>6</v>
      </c>
      <c r="E127">
        <v>2.0449999999999999E-2</v>
      </c>
    </row>
    <row r="128" spans="1:7">
      <c r="A128" t="s">
        <v>3</v>
      </c>
      <c r="D128" t="s">
        <v>4</v>
      </c>
      <c r="G128" t="s">
        <v>7</v>
      </c>
    </row>
    <row r="129" spans="1:8">
      <c r="A129">
        <v>0.39</v>
      </c>
      <c r="B129">
        <v>-8.8999999999999996E-2</v>
      </c>
      <c r="D129">
        <v>0.33</v>
      </c>
      <c r="E129">
        <v>-0.14899999999999999</v>
      </c>
      <c r="G129">
        <v>9.5000000000000001E-2</v>
      </c>
      <c r="H129">
        <v>-0.123</v>
      </c>
    </row>
    <row r="130" spans="1:8">
      <c r="A130">
        <v>0.46</v>
      </c>
      <c r="B130">
        <v>-0.11</v>
      </c>
      <c r="D130">
        <v>0.76</v>
      </c>
      <c r="E130">
        <v>-0.245</v>
      </c>
      <c r="G130">
        <v>0.43</v>
      </c>
      <c r="H130">
        <v>-0.16800000000000001</v>
      </c>
    </row>
    <row r="131" spans="1:8">
      <c r="A131">
        <v>0.62</v>
      </c>
      <c r="B131">
        <v>-0.2</v>
      </c>
      <c r="D131">
        <v>0.83</v>
      </c>
      <c r="E131">
        <v>-0.28299999999999997</v>
      </c>
      <c r="G131">
        <v>0.56000000000000005</v>
      </c>
      <c r="H131">
        <v>-0.189</v>
      </c>
    </row>
    <row r="132" spans="1:8">
      <c r="A132">
        <v>0.7</v>
      </c>
      <c r="B132">
        <v>-0.28699999999999998</v>
      </c>
      <c r="D132">
        <v>0.99</v>
      </c>
      <c r="E132">
        <v>-0.38300000000000001</v>
      </c>
      <c r="G132">
        <v>0.89</v>
      </c>
      <c r="H132">
        <v>-0.30499999999999999</v>
      </c>
    </row>
    <row r="133" spans="1:8">
      <c r="A133">
        <v>1.07</v>
      </c>
      <c r="B133">
        <v>-0.46300000000000002</v>
      </c>
      <c r="D133">
        <v>1.1000000000000001</v>
      </c>
      <c r="E133">
        <v>-0.45400000000000001</v>
      </c>
      <c r="G133">
        <v>1.08</v>
      </c>
      <c r="H133">
        <v>-0.41199999999999998</v>
      </c>
    </row>
    <row r="134" spans="1:8">
      <c r="A134">
        <v>1.1399999999999999</v>
      </c>
      <c r="B134">
        <v>-0.48499999999999999</v>
      </c>
      <c r="D134">
        <v>0</v>
      </c>
      <c r="E134">
        <v>-8.3000000000000004E-2</v>
      </c>
      <c r="G134">
        <v>0</v>
      </c>
      <c r="H134">
        <v>-6.0999999999999999E-2</v>
      </c>
    </row>
    <row r="135" spans="1:8">
      <c r="A135">
        <v>0</v>
      </c>
      <c r="B135">
        <v>-0.10299999999999999</v>
      </c>
      <c r="E135">
        <f>-0.3179*C127*E127</f>
        <v>-9.5175445200000013</v>
      </c>
      <c r="H135">
        <f>-0.2917*C127*E127</f>
        <v>-8.7331479600000002</v>
      </c>
    </row>
    <row r="136" spans="1:8">
      <c r="B136">
        <f>-0.3945*C127*E127</f>
        <v>-11.810856599999999</v>
      </c>
    </row>
    <row r="154" spans="1:11">
      <c r="A154" s="1">
        <v>41802</v>
      </c>
      <c r="B154" t="s">
        <v>0</v>
      </c>
      <c r="C154">
        <v>1464</v>
      </c>
      <c r="D154" t="s">
        <v>6</v>
      </c>
      <c r="E154">
        <v>2.0449999999999999E-2</v>
      </c>
    </row>
    <row r="155" spans="1:11">
      <c r="A155" t="s">
        <v>3</v>
      </c>
      <c r="D155" t="s">
        <v>4</v>
      </c>
      <c r="G155" t="s">
        <v>7</v>
      </c>
      <c r="J155" t="s">
        <v>8</v>
      </c>
    </row>
    <row r="156" spans="1:11">
      <c r="A156">
        <v>0.115</v>
      </c>
      <c r="B156">
        <v>1.087</v>
      </c>
      <c r="D156">
        <v>0.15</v>
      </c>
      <c r="E156">
        <v>-6.9000000000000006E-2</v>
      </c>
      <c r="G156">
        <v>0.12</v>
      </c>
      <c r="H156">
        <v>-0.105</v>
      </c>
      <c r="J156">
        <v>0.125</v>
      </c>
      <c r="K156">
        <v>-0.109</v>
      </c>
    </row>
    <row r="157" spans="1:11">
      <c r="A157">
        <v>0.59</v>
      </c>
      <c r="B157">
        <v>0.57199999999999995</v>
      </c>
      <c r="D157">
        <v>0.65</v>
      </c>
      <c r="E157">
        <v>-0.35699999999999998</v>
      </c>
      <c r="G157">
        <v>0.52</v>
      </c>
      <c r="H157">
        <v>-0.29599999999999999</v>
      </c>
      <c r="J157">
        <v>0.52</v>
      </c>
      <c r="K157">
        <v>-0.30299999999999999</v>
      </c>
    </row>
    <row r="158" spans="1:11">
      <c r="A158">
        <v>0.65</v>
      </c>
      <c r="B158">
        <v>0.22800000000000001</v>
      </c>
      <c r="D158">
        <v>0.74</v>
      </c>
      <c r="E158">
        <v>-0.441</v>
      </c>
      <c r="G158">
        <v>0.62</v>
      </c>
      <c r="H158">
        <v>-0.34599999999999997</v>
      </c>
      <c r="J158">
        <v>0.65</v>
      </c>
      <c r="K158">
        <v>-0.36</v>
      </c>
    </row>
    <row r="159" spans="1:11">
      <c r="A159">
        <v>0.86</v>
      </c>
      <c r="B159">
        <v>-0.14099999999999999</v>
      </c>
      <c r="D159">
        <v>1.0900000000000001</v>
      </c>
      <c r="E159">
        <v>-0.68700000000000006</v>
      </c>
      <c r="G159">
        <v>1.03</v>
      </c>
      <c r="H159">
        <v>-0.61</v>
      </c>
      <c r="J159">
        <v>0.81</v>
      </c>
      <c r="K159">
        <v>-0.46400000000000002</v>
      </c>
    </row>
    <row r="160" spans="1:11">
      <c r="A160">
        <v>1.06</v>
      </c>
      <c r="B160">
        <v>-0.377</v>
      </c>
      <c r="D160">
        <v>1.1599999999999999</v>
      </c>
      <c r="E160">
        <v>-0.72799999999999998</v>
      </c>
      <c r="G160">
        <v>1.28</v>
      </c>
      <c r="H160">
        <v>-0.78100000000000003</v>
      </c>
      <c r="J160">
        <v>0.96</v>
      </c>
      <c r="K160">
        <v>-0.57199999999999995</v>
      </c>
    </row>
    <row r="161" spans="1:11">
      <c r="A161">
        <v>0</v>
      </c>
      <c r="B161">
        <v>0.245</v>
      </c>
      <c r="D161">
        <v>0</v>
      </c>
      <c r="E161">
        <v>-3.7999999999999999E-2</v>
      </c>
      <c r="G161">
        <v>0</v>
      </c>
      <c r="H161">
        <v>-4.2999999999999997E-2</v>
      </c>
      <c r="J161">
        <v>1.26</v>
      </c>
      <c r="K161">
        <v>-0.77590000000000003</v>
      </c>
    </row>
    <row r="162" spans="1:11">
      <c r="A162" t="s">
        <v>9</v>
      </c>
      <c r="B162">
        <f>-1.6077*C154*E154</f>
        <v>-48.132608759999997</v>
      </c>
      <c r="E162">
        <f>-0.6152*C154*E154</f>
        <v>-18.418349759999998</v>
      </c>
      <c r="H162">
        <f>-0.5716*C154*E154</f>
        <v>-17.11301808</v>
      </c>
      <c r="J162">
        <v>0</v>
      </c>
      <c r="K162">
        <v>-4.7E-2</v>
      </c>
    </row>
    <row r="163" spans="1:11">
      <c r="K163">
        <f>-0.5678*C154*E154</f>
        <v>-16.99925064</v>
      </c>
    </row>
    <row r="181" spans="1:5">
      <c r="A181" s="1">
        <v>41803</v>
      </c>
      <c r="B181" t="s">
        <v>0</v>
      </c>
      <c r="C181">
        <v>1592</v>
      </c>
      <c r="D181" t="s">
        <v>10</v>
      </c>
      <c r="E181">
        <v>2.0449999999999999E-2</v>
      </c>
    </row>
    <row r="182" spans="1:5">
      <c r="A182" t="s">
        <v>3</v>
      </c>
      <c r="D182" t="s">
        <v>4</v>
      </c>
    </row>
    <row r="183" spans="1:5">
      <c r="A183">
        <v>0.115</v>
      </c>
      <c r="B183">
        <v>-9.1999999999999998E-2</v>
      </c>
      <c r="D183">
        <v>0.14000000000000001</v>
      </c>
      <c r="E183">
        <v>-0.16900000000000001</v>
      </c>
    </row>
    <row r="184" spans="1:5">
      <c r="A184">
        <v>0.59</v>
      </c>
      <c r="B184">
        <v>-0.51100000000000001</v>
      </c>
      <c r="D184">
        <v>0.56000000000000005</v>
      </c>
      <c r="E184">
        <v>-0.501</v>
      </c>
    </row>
    <row r="185" spans="1:5">
      <c r="A185">
        <v>0.66</v>
      </c>
      <c r="B185">
        <v>-0.64600000000000002</v>
      </c>
      <c r="D185">
        <v>0.69</v>
      </c>
      <c r="E185">
        <v>-0.61</v>
      </c>
    </row>
    <row r="186" spans="1:5">
      <c r="A186">
        <v>0.9</v>
      </c>
      <c r="B186">
        <v>-0.90600000000000003</v>
      </c>
      <c r="D186">
        <v>0.89</v>
      </c>
      <c r="E186">
        <v>-0.77400000000000002</v>
      </c>
    </row>
    <row r="187" spans="1:5">
      <c r="A187">
        <v>1.02</v>
      </c>
      <c r="B187">
        <v>-1.0109999999999999</v>
      </c>
      <c r="D187">
        <v>1.02</v>
      </c>
      <c r="E187">
        <v>-0.88800000000000001</v>
      </c>
    </row>
    <row r="188" spans="1:5">
      <c r="A188">
        <v>0</v>
      </c>
      <c r="B188">
        <v>-9.2999999999999999E-2</v>
      </c>
      <c r="D188">
        <v>0</v>
      </c>
      <c r="E188">
        <v>-7.4999999999999997E-2</v>
      </c>
    </row>
    <row r="189" spans="1:5">
      <c r="B189">
        <f>-0.9434*C181*E181</f>
        <v>-30.713707760000002</v>
      </c>
      <c r="E189">
        <f>-0.7987*C181*E181</f>
        <v>-26.002796679999996</v>
      </c>
    </row>
    <row r="208" spans="1:5">
      <c r="A208" s="1">
        <v>41803</v>
      </c>
      <c r="B208" t="s">
        <v>0</v>
      </c>
      <c r="C208">
        <v>1592</v>
      </c>
      <c r="D208" t="s">
        <v>10</v>
      </c>
      <c r="E208">
        <v>2.0449999999999999E-2</v>
      </c>
    </row>
    <row r="209" spans="1:8">
      <c r="A209" t="s">
        <v>3</v>
      </c>
      <c r="D209" t="s">
        <v>4</v>
      </c>
      <c r="G209" t="s">
        <v>7</v>
      </c>
    </row>
    <row r="210" spans="1:8">
      <c r="A210">
        <v>0.11</v>
      </c>
      <c r="B210">
        <v>-7.9000000000000001E-2</v>
      </c>
      <c r="D210">
        <v>0.1</v>
      </c>
      <c r="E210">
        <v>-0.121</v>
      </c>
      <c r="G210">
        <v>0.12</v>
      </c>
      <c r="H210">
        <v>-0.125</v>
      </c>
    </row>
    <row r="211" spans="1:8">
      <c r="A211">
        <v>0.65</v>
      </c>
      <c r="B211">
        <v>-0.47499999999999998</v>
      </c>
      <c r="D211">
        <v>0.57999999999999996</v>
      </c>
      <c r="E211">
        <v>-0.40799999999999997</v>
      </c>
      <c r="G211">
        <v>0.4</v>
      </c>
      <c r="H211">
        <v>-0.27800000000000002</v>
      </c>
    </row>
    <row r="212" spans="1:8">
      <c r="A212">
        <v>0.73</v>
      </c>
      <c r="B212">
        <v>-0.58899999999999997</v>
      </c>
      <c r="D212">
        <v>0.66</v>
      </c>
      <c r="E212">
        <v>-0.45800000000000002</v>
      </c>
      <c r="G212">
        <v>0.5</v>
      </c>
      <c r="H212">
        <v>-0.32300000000000001</v>
      </c>
    </row>
    <row r="213" spans="1:8">
      <c r="A213">
        <v>0.82</v>
      </c>
      <c r="B213">
        <v>-0.68500000000000005</v>
      </c>
      <c r="D213">
        <v>0.81</v>
      </c>
      <c r="E213">
        <v>-0.57299999999999995</v>
      </c>
      <c r="G213">
        <v>0.72</v>
      </c>
      <c r="H213">
        <v>-0.45900000000000002</v>
      </c>
    </row>
    <row r="214" spans="1:8">
      <c r="A214">
        <v>0.9</v>
      </c>
      <c r="B214">
        <v>-0.73499999999999999</v>
      </c>
      <c r="D214">
        <v>1.06</v>
      </c>
      <c r="E214">
        <v>-0.76</v>
      </c>
      <c r="G214">
        <v>1.03</v>
      </c>
      <c r="H214">
        <v>-0.68100000000000005</v>
      </c>
    </row>
    <row r="215" spans="1:8">
      <c r="A215">
        <v>0.98</v>
      </c>
      <c r="B215">
        <v>-0.77400000000000002</v>
      </c>
      <c r="D215">
        <v>1.1599999999999999</v>
      </c>
      <c r="E215">
        <v>-0.82199999999999995</v>
      </c>
      <c r="G215">
        <v>1.45</v>
      </c>
      <c r="H215">
        <v>-0.93500000000000005</v>
      </c>
    </row>
    <row r="216" spans="1:8">
      <c r="A216">
        <v>0</v>
      </c>
      <c r="B216">
        <v>-7.0999999999999994E-2</v>
      </c>
      <c r="D216">
        <v>0</v>
      </c>
      <c r="E216">
        <v>-4.9000000000000002E-2</v>
      </c>
      <c r="G216">
        <v>0</v>
      </c>
      <c r="H216">
        <v>-4.3999999999999997E-2</v>
      </c>
    </row>
    <row r="217" spans="1:8">
      <c r="B217">
        <f>-0.7638*C208*E208</f>
        <v>-24.866578320000002</v>
      </c>
      <c r="E217">
        <f>-0.6633*C208*E208</f>
        <v>-21.59466012</v>
      </c>
      <c r="H217">
        <f>-0.6147*C208*E208</f>
        <v>-20.012419080000001</v>
      </c>
    </row>
    <row r="235" spans="1:8">
      <c r="A235" s="2">
        <v>41803</v>
      </c>
      <c r="B235" s="3" t="s">
        <v>0</v>
      </c>
      <c r="C235" s="3">
        <v>1592</v>
      </c>
      <c r="D235" s="3" t="s">
        <v>10</v>
      </c>
      <c r="E235" s="3">
        <v>2.0449999999999999E-2</v>
      </c>
      <c r="F235" s="3"/>
      <c r="G235" s="3"/>
      <c r="H235" s="3"/>
    </row>
    <row r="236" spans="1:8">
      <c r="A236" s="3" t="s">
        <v>3</v>
      </c>
      <c r="B236" s="3"/>
      <c r="C236" s="3"/>
      <c r="D236" s="3" t="s">
        <v>4</v>
      </c>
      <c r="E236" s="3"/>
      <c r="F236" s="3"/>
      <c r="G236" s="3" t="s">
        <v>7</v>
      </c>
      <c r="H236" s="3"/>
    </row>
    <row r="237" spans="1:8">
      <c r="A237">
        <v>0.24</v>
      </c>
      <c r="B237">
        <v>-3.6999999999999998E-2</v>
      </c>
      <c r="D237">
        <v>0.12</v>
      </c>
      <c r="E237">
        <v>-0.123</v>
      </c>
      <c r="G237">
        <v>0.12</v>
      </c>
      <c r="H237">
        <v>-0.121</v>
      </c>
    </row>
    <row r="238" spans="1:8">
      <c r="A238">
        <v>0.62</v>
      </c>
      <c r="B238">
        <v>-0.375</v>
      </c>
      <c r="D238">
        <v>0.52</v>
      </c>
      <c r="E238">
        <v>-0.38200000000000001</v>
      </c>
      <c r="G238">
        <v>0.44</v>
      </c>
      <c r="H238">
        <v>-0.30199999999999999</v>
      </c>
    </row>
    <row r="239" spans="1:8">
      <c r="A239">
        <v>0.93</v>
      </c>
      <c r="B239">
        <v>-0.71199999999999997</v>
      </c>
      <c r="D239">
        <v>0.66</v>
      </c>
      <c r="E239">
        <v>-0.47399999999999998</v>
      </c>
      <c r="G239">
        <v>0.64</v>
      </c>
      <c r="H239">
        <v>-0.432</v>
      </c>
    </row>
    <row r="240" spans="1:8">
      <c r="A240">
        <v>1</v>
      </c>
      <c r="B240">
        <v>-0.80300000000000005</v>
      </c>
      <c r="D240">
        <v>0.76</v>
      </c>
      <c r="E240">
        <v>-0.55300000000000005</v>
      </c>
      <c r="G240">
        <v>0.81</v>
      </c>
      <c r="H240">
        <v>-0.54900000000000004</v>
      </c>
    </row>
    <row r="241" spans="1:12">
      <c r="A241">
        <v>1.1299999999999999</v>
      </c>
      <c r="B241">
        <v>-0.90400000000000003</v>
      </c>
      <c r="D241">
        <v>0.83</v>
      </c>
      <c r="E241">
        <v>-0.61599999999999999</v>
      </c>
      <c r="G241">
        <v>1.03</v>
      </c>
      <c r="H241">
        <v>-0.70899999999999996</v>
      </c>
    </row>
    <row r="242" spans="1:12">
      <c r="A242">
        <v>0</v>
      </c>
      <c r="B242">
        <v>-3.1E-2</v>
      </c>
      <c r="D242">
        <v>1.0900000000000001</v>
      </c>
      <c r="E242">
        <v>-0.79600000000000004</v>
      </c>
      <c r="G242">
        <v>1.18</v>
      </c>
      <c r="H242">
        <v>-0.81799999999999995</v>
      </c>
    </row>
    <row r="243" spans="1:12">
      <c r="B243">
        <f>-0.8391*C235*E235</f>
        <v>-27.318075239999999</v>
      </c>
      <c r="D243">
        <v>0</v>
      </c>
      <c r="E243">
        <v>-3.6999999999999998E-2</v>
      </c>
      <c r="G243">
        <v>0</v>
      </c>
      <c r="H243">
        <v>-0.05</v>
      </c>
      <c r="L243">
        <f>AVERAGE(B243,B217,B189)</f>
        <v>-27.632787106666669</v>
      </c>
    </row>
    <row r="244" spans="1:12">
      <c r="E244">
        <f>-0.6913*C235*E235</f>
        <v>-22.506239319999999</v>
      </c>
      <c r="H244">
        <f>-0.6484*C235*E235</f>
        <v>-21.109569759999999</v>
      </c>
      <c r="L244">
        <f>_xlfn.STDEV.S(B243,B217,B189)</f>
        <v>2.9362413629152311</v>
      </c>
    </row>
    <row r="262" spans="1:4">
      <c r="A262" t="s">
        <v>11</v>
      </c>
    </row>
    <row r="263" spans="1:4">
      <c r="A263" t="s">
        <v>12</v>
      </c>
      <c r="B263" t="s">
        <v>13</v>
      </c>
      <c r="C263" t="s">
        <v>14</v>
      </c>
      <c r="D263" t="s">
        <v>15</v>
      </c>
    </row>
    <row r="264" spans="1:4">
      <c r="A264">
        <v>7.43</v>
      </c>
      <c r="B264">
        <v>1565</v>
      </c>
      <c r="C264" s="3">
        <v>-18.765158580000001</v>
      </c>
      <c r="D264" s="3">
        <v>1.0318347560000001</v>
      </c>
    </row>
    <row r="265" spans="1:4">
      <c r="A265">
        <v>8.08</v>
      </c>
      <c r="B265">
        <v>1592</v>
      </c>
      <c r="C265">
        <v>-27.632787106666669</v>
      </c>
      <c r="D265">
        <v>2.9362413629152311</v>
      </c>
    </row>
    <row r="266" spans="1:4">
      <c r="A266">
        <v>6.05</v>
      </c>
      <c r="B266">
        <v>1464</v>
      </c>
      <c r="C266">
        <v>-15.4384412</v>
      </c>
      <c r="D266">
        <v>1.6562011386770761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Perpetual Motion,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Smith</dc:creator>
  <cp:lastModifiedBy>Karl Smith</cp:lastModifiedBy>
  <dcterms:created xsi:type="dcterms:W3CDTF">2014-06-09T18:18:08Z</dcterms:created>
  <dcterms:modified xsi:type="dcterms:W3CDTF">2014-06-16T20:23:22Z</dcterms:modified>
</cp:coreProperties>
</file>