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4040" windowHeight="15060" tabRatio="500" activeTab="1"/>
  </bookViews>
  <sheets>
    <sheet name="Raw, grouped data" sheetId="1" r:id="rId1"/>
    <sheet name="Final Summary" sheetId="2" r:id="rId2"/>
  </sheets>
  <definedNames>
    <definedName name="ksmithexported" localSheetId="0">'Raw, grouped data'!$A$34:$K$40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01" i="1" l="1"/>
  <c r="Z100" i="1"/>
  <c r="Z102" i="1"/>
  <c r="AD100" i="1"/>
  <c r="AD101" i="1"/>
  <c r="AD102" i="1"/>
  <c r="Z65" i="1"/>
  <c r="U119" i="1"/>
  <c r="U118" i="1"/>
  <c r="U116" i="1"/>
  <c r="U117" i="1"/>
  <c r="U115" i="1"/>
  <c r="U96" i="1"/>
  <c r="U94" i="1"/>
  <c r="U93" i="1"/>
  <c r="U92" i="1"/>
  <c r="U91" i="1"/>
  <c r="U89" i="1"/>
  <c r="U69" i="1"/>
  <c r="U68" i="1"/>
  <c r="U67" i="1"/>
  <c r="U70" i="1"/>
  <c r="U71" i="1"/>
  <c r="U72" i="1"/>
  <c r="U73" i="1"/>
  <c r="U74" i="1"/>
  <c r="U95" i="1"/>
  <c r="U97" i="1"/>
  <c r="U98" i="1"/>
  <c r="U90" i="1"/>
  <c r="U88" i="1"/>
  <c r="U76" i="1"/>
  <c r="U75" i="1"/>
  <c r="U57" i="1"/>
  <c r="U58" i="1"/>
  <c r="U59" i="1"/>
  <c r="U60" i="1"/>
  <c r="U61" i="1"/>
  <c r="U62" i="1"/>
  <c r="U63" i="1"/>
  <c r="U64" i="1"/>
  <c r="U65" i="1"/>
  <c r="U66" i="1"/>
  <c r="U56" i="1"/>
  <c r="Y46" i="1"/>
  <c r="AD115" i="1"/>
  <c r="AD116" i="1"/>
  <c r="AD117" i="1"/>
  <c r="AD118" i="1"/>
  <c r="AD119" i="1"/>
  <c r="Z95" i="1"/>
  <c r="Z98" i="1"/>
  <c r="Z92" i="1"/>
  <c r="Z90" i="1"/>
  <c r="Z94" i="1"/>
  <c r="Z93" i="1"/>
  <c r="Z96" i="1"/>
  <c r="Z88" i="1"/>
  <c r="Z91" i="1"/>
  <c r="Z89" i="1"/>
  <c r="AD79" i="1"/>
  <c r="AD80" i="1"/>
  <c r="AD81" i="1"/>
  <c r="AD82" i="1"/>
  <c r="AD83" i="1"/>
  <c r="AD84" i="1"/>
  <c r="AD85" i="1"/>
  <c r="AD86" i="1"/>
  <c r="AD105" i="1"/>
  <c r="AD106" i="1"/>
  <c r="AD107" i="1"/>
  <c r="AD108" i="1"/>
  <c r="AD109" i="1"/>
  <c r="AD110" i="1"/>
  <c r="AD111" i="1"/>
  <c r="AD112" i="1"/>
  <c r="AD88" i="1"/>
  <c r="AD89" i="1"/>
  <c r="AD90" i="1"/>
  <c r="AD91" i="1"/>
  <c r="AD92" i="1"/>
  <c r="AD93" i="1"/>
  <c r="AD94" i="1"/>
  <c r="AD95" i="1"/>
  <c r="AD96" i="1"/>
  <c r="AD97" i="1"/>
  <c r="AD98" i="1"/>
  <c r="Z111" i="1"/>
  <c r="Z112" i="1"/>
  <c r="Z109" i="1"/>
  <c r="Z110" i="1"/>
  <c r="Z108" i="1"/>
  <c r="Z106" i="1"/>
  <c r="Z107" i="1"/>
  <c r="Z105" i="1"/>
  <c r="Z85" i="1"/>
  <c r="Z86" i="1"/>
  <c r="Z83" i="1"/>
  <c r="Z84" i="1"/>
  <c r="Z82" i="1"/>
  <c r="Z62" i="1"/>
  <c r="Z81" i="1"/>
  <c r="Z80" i="1"/>
  <c r="Z79" i="1"/>
  <c r="Z69" i="1"/>
  <c r="Z64" i="1"/>
  <c r="Z63" i="1"/>
  <c r="Z66" i="1"/>
  <c r="Y45" i="1"/>
  <c r="N17" i="1"/>
  <c r="Z57" i="1"/>
  <c r="Z58" i="1"/>
  <c r="Z59" i="1"/>
  <c r="Z70" i="1"/>
  <c r="Z71" i="1"/>
  <c r="Z72" i="1"/>
  <c r="Z56" i="1"/>
  <c r="Y47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56" i="1"/>
  <c r="Y49" i="1"/>
  <c r="Y48" i="1"/>
  <c r="N18" i="1"/>
  <c r="N20" i="1"/>
  <c r="N19" i="1"/>
  <c r="N21" i="1"/>
  <c r="E14" i="1"/>
  <c r="F28" i="1"/>
  <c r="F14" i="1"/>
  <c r="G28" i="1"/>
  <c r="G14" i="1"/>
  <c r="E13" i="1"/>
  <c r="F27" i="1"/>
  <c r="F13" i="1"/>
  <c r="G27" i="1"/>
  <c r="G13" i="1"/>
  <c r="E12" i="1"/>
  <c r="F26" i="1"/>
  <c r="F12" i="1"/>
  <c r="G26" i="1"/>
  <c r="G12" i="1"/>
  <c r="E11" i="1"/>
  <c r="F25" i="1"/>
  <c r="F11" i="1"/>
  <c r="G25" i="1"/>
  <c r="G11" i="1"/>
  <c r="U21" i="1"/>
  <c r="U11" i="1"/>
  <c r="V21" i="1"/>
  <c r="V11" i="1"/>
  <c r="W21" i="1"/>
  <c r="W11" i="1"/>
  <c r="U20" i="1"/>
  <c r="U9" i="1"/>
  <c r="V20" i="1"/>
  <c r="V9" i="1"/>
  <c r="W20" i="1"/>
  <c r="W9" i="1"/>
  <c r="U19" i="1"/>
  <c r="U6" i="1"/>
  <c r="V19" i="1"/>
  <c r="V6" i="1"/>
  <c r="W19" i="1"/>
  <c r="W6" i="1"/>
  <c r="U18" i="1"/>
  <c r="U4" i="1"/>
  <c r="V18" i="1"/>
  <c r="V4" i="1"/>
  <c r="W18" i="1"/>
  <c r="W4" i="1"/>
  <c r="U22" i="1"/>
  <c r="E5" i="1"/>
  <c r="F5" i="1"/>
  <c r="G5" i="1"/>
  <c r="E6" i="1"/>
  <c r="F6" i="1"/>
  <c r="G6" i="1"/>
  <c r="E7" i="1"/>
  <c r="F7" i="1"/>
  <c r="G7" i="1"/>
  <c r="E8" i="1"/>
  <c r="F8" i="1"/>
  <c r="G8" i="1"/>
  <c r="E9" i="1"/>
  <c r="F29" i="1"/>
  <c r="F9" i="1"/>
  <c r="G29" i="1"/>
  <c r="G9" i="1"/>
  <c r="E10" i="1"/>
  <c r="F30" i="1"/>
  <c r="F10" i="1"/>
  <c r="G30" i="1"/>
  <c r="G10" i="1"/>
  <c r="E4" i="1"/>
  <c r="F24" i="1"/>
  <c r="F4" i="1"/>
  <c r="G24" i="1"/>
  <c r="G4" i="1"/>
  <c r="C30" i="1"/>
  <c r="D30" i="1"/>
  <c r="C25" i="1"/>
  <c r="D25" i="1"/>
  <c r="C26" i="1"/>
  <c r="D26" i="1"/>
  <c r="C27" i="1"/>
  <c r="D27" i="1"/>
  <c r="C28" i="1"/>
  <c r="D28" i="1"/>
  <c r="C29" i="1"/>
  <c r="D29" i="1"/>
  <c r="D24" i="1"/>
  <c r="C24" i="1"/>
  <c r="L11" i="1"/>
  <c r="M11" i="1"/>
  <c r="L12" i="1"/>
  <c r="M12" i="1"/>
  <c r="M10" i="1"/>
  <c r="L10" i="1"/>
  <c r="T28" i="1"/>
  <c r="S28" i="1"/>
  <c r="T27" i="1"/>
  <c r="S27" i="1"/>
  <c r="T21" i="1"/>
  <c r="S21" i="1"/>
  <c r="T26" i="1"/>
  <c r="S26" i="1"/>
  <c r="T20" i="1"/>
  <c r="S20" i="1"/>
  <c r="T25" i="1"/>
  <c r="S25" i="1"/>
  <c r="T24" i="1"/>
  <c r="S24" i="1"/>
  <c r="T19" i="1"/>
  <c r="S19" i="1"/>
  <c r="T23" i="1"/>
  <c r="S23" i="1"/>
  <c r="T18" i="1"/>
  <c r="S18" i="1"/>
</calcChain>
</file>

<file path=xl/connections.xml><?xml version="1.0" encoding="utf-8"?>
<connections xmlns="http://schemas.openxmlformats.org/spreadsheetml/2006/main">
  <connection id="1" name="ksmithexported.txt" type="6" refreshedVersion="0" background="1" saveData="1">
    <textPr fileType="mac" sourceFile="disk0s2:Users:karlsmith:Downloads:ksmithexporte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<sst xmlns="http://schemas.openxmlformats.org/spreadsheetml/2006/main" count="518" uniqueCount="172">
  <si>
    <t>forward low conc</t>
  </si>
  <si>
    <t>reverse low conc</t>
  </si>
  <si>
    <t>high concentration forward and reverse</t>
  </si>
  <si>
    <t>1 min</t>
  </si>
  <si>
    <t>3 min</t>
  </si>
  <si>
    <t>5 min</t>
  </si>
  <si>
    <t>amount (uL)</t>
  </si>
  <si>
    <t>3min</t>
  </si>
  <si>
    <t>5min</t>
  </si>
  <si>
    <t>dots (part/mL)</t>
  </si>
  <si>
    <t>protein (mg/mL)</t>
  </si>
  <si>
    <t>conjugate 1x10^13</t>
  </si>
  <si>
    <t>conj 10^13</t>
  </si>
  <si>
    <t>1mg/mL F</t>
  </si>
  <si>
    <t>conjugate 1x10^12</t>
  </si>
  <si>
    <t>qDot 10^13</t>
  </si>
  <si>
    <t>1mg/mL R</t>
  </si>
  <si>
    <t>conjugate 1x10^11</t>
  </si>
  <si>
    <t>Antibody 0.5mg/mL</t>
  </si>
  <si>
    <t>0.215 mg/mL</t>
  </si>
  <si>
    <t>10^14 conj F</t>
  </si>
  <si>
    <t>Qdot 1x10^13</t>
  </si>
  <si>
    <t>10^14 conj R</t>
  </si>
  <si>
    <t>Qdot 1x10^12</t>
  </si>
  <si>
    <t>10^14 qDot F</t>
  </si>
  <si>
    <t>Qdot 1x10^11</t>
  </si>
  <si>
    <t>10^14 qDot R</t>
  </si>
  <si>
    <t>Antibody 0.5 mg/mL</t>
  </si>
  <si>
    <t>0.264 mg/mL</t>
  </si>
  <si>
    <t>10^14 conj + 1mg/mL F</t>
  </si>
  <si>
    <t>10^14 conj + 1mg/mL R</t>
  </si>
  <si>
    <t>10^14 qDot + 1mg/mL F</t>
  </si>
  <si>
    <t>10^14 qDot + 1mg/mL R</t>
  </si>
  <si>
    <t>10^13 qDot R</t>
  </si>
  <si>
    <t>concentration</t>
  </si>
  <si>
    <t>TOPPED OUT</t>
  </si>
  <si>
    <t>Total Volume passed in uL</t>
  </si>
  <si>
    <t>volume added to filtrate since last timepoint:</t>
  </si>
  <si>
    <t>Record</t>
  </si>
  <si>
    <t>Type</t>
  </si>
  <si>
    <t>Sample Name</t>
  </si>
  <si>
    <t>Measurement Date and Time</t>
  </si>
  <si>
    <t>T (°C)</t>
  </si>
  <si>
    <t>Number Mean (d.nm)</t>
  </si>
  <si>
    <t>Intensity Mean (d.nm)</t>
  </si>
  <si>
    <t>Z-Ave (d.nm)</t>
  </si>
  <si>
    <t>PdI</t>
  </si>
  <si>
    <t>Aggregation Index</t>
  </si>
  <si>
    <t>Scattering Angle (°)</t>
  </si>
  <si>
    <t>Size</t>
  </si>
  <si>
    <t>qDots</t>
  </si>
  <si>
    <t>Monday, November 10, 2014 3:48:52 PM</t>
  </si>
  <si>
    <t>Monday, November 10, 2014 3:51:05 PM</t>
  </si>
  <si>
    <t>Monday, November 10, 2014 3:53:17 PM</t>
  </si>
  <si>
    <t>conjugated qDots</t>
  </si>
  <si>
    <t>Monday, November 10, 2014 4:08:20 PM</t>
  </si>
  <si>
    <t>Monday, November 10, 2014 4:11:03 PM</t>
  </si>
  <si>
    <t>Monday, November 10, 2014 4:13:46 PM</t>
  </si>
  <si>
    <t>5 min (10 total)</t>
  </si>
  <si>
    <t>5 min (15 total)</t>
  </si>
  <si>
    <t>15 min (30 min total)</t>
  </si>
  <si>
    <t>1 mg/mL</t>
  </si>
  <si>
    <t>10 ^14 qDot</t>
  </si>
  <si>
    <t>conj + protein</t>
  </si>
  <si>
    <t>10^14 conj</t>
  </si>
  <si>
    <t>qDot + protein</t>
  </si>
  <si>
    <t>.5 mg/mL</t>
  </si>
  <si>
    <t>qDot 10^12</t>
  </si>
  <si>
    <t>qDot 10^11</t>
  </si>
  <si>
    <t>conj 10^12</t>
  </si>
  <si>
    <t>conj 10^11</t>
  </si>
  <si>
    <t>concentration:</t>
  </si>
  <si>
    <t>(gain = 125)</t>
  </si>
  <si>
    <t>(gain = 75)</t>
  </si>
  <si>
    <t>FORMULAS FOR CONCENTRATION</t>
  </si>
  <si>
    <t>qDot gain = 125</t>
  </si>
  <si>
    <t>qDot gain = 75</t>
  </si>
  <si>
    <t>conj gain = 125</t>
  </si>
  <si>
    <t>conj gain = 75</t>
  </si>
  <si>
    <t>protein 280</t>
  </si>
  <si>
    <t>dots are measured Ex 240 Em 655</t>
  </si>
  <si>
    <t>10^14 qDot</t>
  </si>
  <si>
    <t>Retentate Concentration</t>
  </si>
  <si>
    <t>gain 75</t>
  </si>
  <si>
    <t>&lt;&gt;</t>
  </si>
  <si>
    <t>10^14 dots R</t>
  </si>
  <si>
    <t>conj+IgG R</t>
  </si>
  <si>
    <t>qDot + IgG R</t>
  </si>
  <si>
    <t>conj + IgG F</t>
  </si>
  <si>
    <t>qDot + IgG F</t>
  </si>
  <si>
    <t>Temperature: 24.6 °C</t>
  </si>
  <si>
    <t>1 mg/mL F</t>
  </si>
  <si>
    <t>1 mg/mL R</t>
  </si>
  <si>
    <t>0.5 mg/mL F</t>
  </si>
  <si>
    <t>0.5 mg/mL R</t>
  </si>
  <si>
    <t>10^13 qDot F</t>
  </si>
  <si>
    <t>10^13 qDot R (first)</t>
  </si>
  <si>
    <t>OVER</t>
  </si>
  <si>
    <t>abs at 280</t>
  </si>
  <si>
    <t>10^13 qDot R (second)</t>
  </si>
  <si>
    <t>10^12 qDot F</t>
  </si>
  <si>
    <t>10^11 qDot F</t>
  </si>
  <si>
    <t>10^13 conj F</t>
  </si>
  <si>
    <t>10^13 conj R</t>
  </si>
  <si>
    <t>10^12 conj F</t>
  </si>
  <si>
    <t>10^11 conj F</t>
  </si>
  <si>
    <t>conj + IgG R</t>
  </si>
  <si>
    <t>PBS</t>
  </si>
  <si>
    <t>fluorescence Ex 240 Em 655</t>
  </si>
  <si>
    <t>GAIN 125</t>
  </si>
  <si>
    <t>FILTRATES</t>
  </si>
  <si>
    <t>RETENTATES</t>
  </si>
  <si>
    <t>STOCK</t>
  </si>
  <si>
    <t>FILTRATES CONT.</t>
  </si>
  <si>
    <t>conj + IgG</t>
  </si>
  <si>
    <t>qDot + IgG</t>
  </si>
  <si>
    <t>DLS RESULTS:</t>
  </si>
  <si>
    <t>NUMBER IS WHAT MATTERS:</t>
  </si>
  <si>
    <t>Window 1</t>
  </si>
  <si>
    <t>Window 2</t>
  </si>
  <si>
    <t>Average W1 &amp; W2</t>
  </si>
  <si>
    <t>concentration of IgG (mg/mL)</t>
  </si>
  <si>
    <t>10^13 Conj R</t>
  </si>
  <si>
    <t>Concentration of qDots (number/mL)</t>
  </si>
  <si>
    <t>conjugate 1x10^13 F</t>
  </si>
  <si>
    <t>conjugate 1x10^12 F</t>
  </si>
  <si>
    <t>conjugate 1x10^11 F</t>
  </si>
  <si>
    <t>Qdot 1x10^13 F</t>
  </si>
  <si>
    <t>Qdot 1x10^12 F</t>
  </si>
  <si>
    <t>Qdot 1x10^11 F</t>
  </si>
  <si>
    <t>Antibody 0.5 mg/mL F</t>
  </si>
  <si>
    <t>PBS (NOT FILTERED)</t>
  </si>
  <si>
    <t>Volume passed after 5 minutes at 3000rpm (uL)</t>
  </si>
  <si>
    <t>stock IgG (mg/mL)</t>
  </si>
  <si>
    <t>retentate IgG (mg/mL)</t>
  </si>
  <si>
    <t>filtrate IgG (mg/mL)</t>
  </si>
  <si>
    <t>stock qDot (number/mL)</t>
  </si>
  <si>
    <t>retentate qDot (number/mL)</t>
  </si>
  <si>
    <t>filtrate qDot (number/mL)</t>
  </si>
  <si>
    <t>10^14 conj + 1 mg/mL IgG F</t>
  </si>
  <si>
    <t>10^14 conj + 1mg/mL IgG R</t>
  </si>
  <si>
    <t>10^14 qDot + 1 mg/mL IgG F</t>
  </si>
  <si>
    <t>10^14 qDot + 1 mg/mL IgG R</t>
  </si>
  <si>
    <t>X</t>
  </si>
  <si>
    <t>Analyte</t>
  </si>
  <si>
    <t>Volume 'added' from 3 min to 5 min (uL)</t>
  </si>
  <si>
    <t>Volume passed after 30 minutes (uL)</t>
  </si>
  <si>
    <t>* F = 'Forward' , R = 'Reverse'</t>
  </si>
  <si>
    <t>average size:</t>
  </si>
  <si>
    <t>std. dev:</t>
  </si>
  <si>
    <t>DLS results ('number'):</t>
  </si>
  <si>
    <t>Volume passed after 30 minutes at 3000 rpm (uL)</t>
  </si>
  <si>
    <t>Volume passed after 5 minutes at 3000 rpm (uL)</t>
  </si>
  <si>
    <t>10^14 conjugated qDots F</t>
  </si>
  <si>
    <t>10^13 conjugated qDots F</t>
  </si>
  <si>
    <t>10^12 conjugated qDots F</t>
  </si>
  <si>
    <t>10^11 conjugated qDots F</t>
  </si>
  <si>
    <t>10^14 conjugated qDots + 1 mg/mL IgG F</t>
  </si>
  <si>
    <t>IgG concentration (taken from 11.5.14 high conc sheet 9)</t>
  </si>
  <si>
    <t>conj + protein F</t>
  </si>
  <si>
    <t>conj + protein R</t>
  </si>
  <si>
    <t>qDot + protein F</t>
  </si>
  <si>
    <t>qDot + protein R</t>
  </si>
  <si>
    <t>conj + IgG stock</t>
  </si>
  <si>
    <t>qDot + IgG stock</t>
  </si>
  <si>
    <t>stock IgG</t>
  </si>
  <si>
    <t>retentate IgG</t>
  </si>
  <si>
    <t>filtrate IgG</t>
  </si>
  <si>
    <t>stock qDots</t>
  </si>
  <si>
    <t>retentate qDots</t>
  </si>
  <si>
    <t>filtrate qDots</t>
  </si>
  <si>
    <t>IgG concentration values taken from 11.5.14 high conc, sheet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</si>
</sst>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0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3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11" fontId="0" fillId="0" borderId="0" xfId="0" applyNumberFormat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11" fontId="5" fillId="0" borderId="0" xfId="0" applyNumberFormat="1" applyFont="1" applyFill="1"/>
    <xf numFmtId="0" fontId="6" fillId="0" borderId="0" xfId="77" applyFont="1" applyFill="1"/>
    <xf numFmtId="2" fontId="5" fillId="0" borderId="0" xfId="0" applyNumberFormat="1" applyFont="1" applyFill="1"/>
    <xf numFmtId="0" fontId="0" fillId="0" borderId="0" xfId="0" applyAlignment="1">
      <alignment wrapText="1"/>
    </xf>
    <xf numFmtId="2" fontId="0" fillId="0" borderId="0" xfId="0" applyNumberFormat="1"/>
    <xf numFmtId="11" fontId="6" fillId="0" borderId="0" xfId="0" applyNumberFormat="1" applyFont="1" applyFill="1"/>
  </cellXfs>
  <cellStyles count="30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Normal" xfId="0" builtinId="0"/>
    <cellStyle name="Tecan.At.Excel.Error" xfId="7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6"/>
          <c:order val="6"/>
          <c:tx>
            <c:strRef>
              <c:f>'Raw, grouped data'!$A$10</c:f>
              <c:strCache>
                <c:ptCount val="1"/>
                <c:pt idx="0">
                  <c:v>Antibody 0.5 mg/mL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data'!$B$10:$G$10</c:f>
              <c:numCache>
                <c:formatCode>General</c:formatCode>
                <c:ptCount val="6"/>
                <c:pt idx="0">
                  <c:v>11.29999999999987</c:v>
                </c:pt>
                <c:pt idx="1">
                  <c:v>16.9999999999999</c:v>
                </c:pt>
                <c:pt idx="2">
                  <c:v>26.2</c:v>
                </c:pt>
                <c:pt idx="3">
                  <c:v>41.90000000000005</c:v>
                </c:pt>
                <c:pt idx="4">
                  <c:v>54.89999999999994</c:v>
                </c:pt>
                <c:pt idx="5">
                  <c:v>84.40000000000003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'Raw, grouped data'!$A$4</c:f>
              <c:strCache>
                <c:ptCount val="1"/>
                <c:pt idx="0">
                  <c:v>conjugate 1x10^13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data'!$B$4:$G$4</c:f>
              <c:numCache>
                <c:formatCode>General</c:formatCode>
                <c:ptCount val="6"/>
                <c:pt idx="0">
                  <c:v>5.099999999999993</c:v>
                </c:pt>
                <c:pt idx="1">
                  <c:v>16.9999999999999</c:v>
                </c:pt>
                <c:pt idx="2">
                  <c:v>28.39999999999998</c:v>
                </c:pt>
                <c:pt idx="3">
                  <c:v>58.79999999999996</c:v>
                </c:pt>
                <c:pt idx="4">
                  <c:v>75.09999999999993</c:v>
                </c:pt>
                <c:pt idx="5">
                  <c:v>118.3999999999998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'Raw, grouped data'!$A$5</c:f>
              <c:strCache>
                <c:ptCount val="1"/>
                <c:pt idx="0">
                  <c:v>conjugate 1x10^12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data'!$B$5:$G$5</c:f>
              <c:numCache>
                <c:formatCode>General</c:formatCode>
                <c:ptCount val="6"/>
                <c:pt idx="0">
                  <c:v>22.50000000000007</c:v>
                </c:pt>
                <c:pt idx="1">
                  <c:v>47.20000000000002</c:v>
                </c:pt>
                <c:pt idx="2">
                  <c:v>66.90000000000007</c:v>
                </c:pt>
                <c:pt idx="3">
                  <c:v>121.9000000000002</c:v>
                </c:pt>
                <c:pt idx="4">
                  <c:v>157.6000000000001</c:v>
                </c:pt>
                <c:pt idx="5">
                  <c:v>211.0000000000002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'Raw, grouped data'!$A$6</c:f>
              <c:strCache>
                <c:ptCount val="1"/>
                <c:pt idx="0">
                  <c:v>conjugate 1x10^11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data'!$B$6:$G$6</c:f>
              <c:numCache>
                <c:formatCode>General</c:formatCode>
                <c:ptCount val="6"/>
                <c:pt idx="0">
                  <c:v>54.99999999999993</c:v>
                </c:pt>
                <c:pt idx="1">
                  <c:v>131.3</c:v>
                </c:pt>
                <c:pt idx="2">
                  <c:v>181.0000000000001</c:v>
                </c:pt>
                <c:pt idx="3">
                  <c:v>225.0000000000001</c:v>
                </c:pt>
                <c:pt idx="4">
                  <c:v>229.7</c:v>
                </c:pt>
                <c:pt idx="5">
                  <c:v>231.1000000000001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'Raw, grouped data'!$A$7</c:f>
              <c:strCache>
                <c:ptCount val="1"/>
                <c:pt idx="0">
                  <c:v>Qdot 1x10^13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data'!$B$7:$G$7</c:f>
              <c:numCache>
                <c:formatCode>General</c:formatCode>
                <c:ptCount val="6"/>
                <c:pt idx="0">
                  <c:v>6.000000000000005</c:v>
                </c:pt>
                <c:pt idx="1">
                  <c:v>14.80000000000004</c:v>
                </c:pt>
                <c:pt idx="2">
                  <c:v>26.50000000000008</c:v>
                </c:pt>
                <c:pt idx="3">
                  <c:v>45.89999999999994</c:v>
                </c:pt>
                <c:pt idx="4">
                  <c:v>63.79999999999996</c:v>
                </c:pt>
                <c:pt idx="5">
                  <c:v>93.10000000000008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'Raw, grouped data'!$A$8</c:f>
              <c:strCache>
                <c:ptCount val="1"/>
                <c:pt idx="0">
                  <c:v>Qdot 1x10^12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data'!$B$8:$G$8</c:f>
              <c:numCache>
                <c:formatCode>General</c:formatCode>
                <c:ptCount val="6"/>
                <c:pt idx="0">
                  <c:v>26.49999999999997</c:v>
                </c:pt>
                <c:pt idx="1">
                  <c:v>56.90000000000018</c:v>
                </c:pt>
                <c:pt idx="2">
                  <c:v>80.30000000000004</c:v>
                </c:pt>
                <c:pt idx="3">
                  <c:v>135.9000000000001</c:v>
                </c:pt>
                <c:pt idx="4">
                  <c:v>177.4</c:v>
                </c:pt>
                <c:pt idx="5">
                  <c:v>236.7000000000002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'Raw, grouped data'!$A$9</c:f>
              <c:strCache>
                <c:ptCount val="1"/>
                <c:pt idx="0">
                  <c:v>Qdot 1x10^11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data'!$B$9:$G$9</c:f>
              <c:numCache>
                <c:formatCode>General</c:formatCode>
                <c:ptCount val="6"/>
                <c:pt idx="0">
                  <c:v>58.90000000000006</c:v>
                </c:pt>
                <c:pt idx="1">
                  <c:v>133.1999999999999</c:v>
                </c:pt>
                <c:pt idx="2">
                  <c:v>179.2999999999999</c:v>
                </c:pt>
                <c:pt idx="3">
                  <c:v>234.6</c:v>
                </c:pt>
                <c:pt idx="4">
                  <c:v>251.1</c:v>
                </c:pt>
                <c:pt idx="5">
                  <c:v>250.4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'Raw, grouped data'!$A$11</c:f>
              <c:strCache>
                <c:ptCount val="1"/>
                <c:pt idx="0">
                  <c:v>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data'!$B$11:$G$11</c:f>
              <c:numCache>
                <c:formatCode>General</c:formatCode>
                <c:ptCount val="6"/>
                <c:pt idx="0">
                  <c:v>7.900000000000018</c:v>
                </c:pt>
                <c:pt idx="1">
                  <c:v>12.89999999999991</c:v>
                </c:pt>
                <c:pt idx="2">
                  <c:v>16.9999999999999</c:v>
                </c:pt>
                <c:pt idx="3">
                  <c:v>72.00000000000005</c:v>
                </c:pt>
                <c:pt idx="4">
                  <c:v>107.7</c:v>
                </c:pt>
                <c:pt idx="5">
                  <c:v>161.1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'Raw, grouped data'!$A$12</c:f>
              <c:strCache>
                <c:ptCount val="1"/>
                <c:pt idx="0">
                  <c:v>10^14 conj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data'!$B$12:$G$12</c:f>
              <c:numCache>
                <c:formatCode>General</c:formatCode>
                <c:ptCount val="6"/>
                <c:pt idx="0">
                  <c:v>3.099999999999992</c:v>
                </c:pt>
                <c:pt idx="1">
                  <c:v>7.399999999999962</c:v>
                </c:pt>
                <c:pt idx="2">
                  <c:v>10.09999999999989</c:v>
                </c:pt>
                <c:pt idx="3">
                  <c:v>54.09999999999993</c:v>
                </c:pt>
                <c:pt idx="4">
                  <c:v>58.79999999999985</c:v>
                </c:pt>
                <c:pt idx="5">
                  <c:v>60.19999999999992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'Raw, grouped data'!$A$13</c:f>
              <c:strCache>
                <c:ptCount val="1"/>
                <c:pt idx="0">
                  <c:v>10^14 conj + 1mg/mL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data'!$B$13:$G$13</c:f>
              <c:numCache>
                <c:formatCode>General</c:formatCode>
                <c:ptCount val="6"/>
                <c:pt idx="0">
                  <c:v>1.700000000000035</c:v>
                </c:pt>
                <c:pt idx="1">
                  <c:v>6.400000000000183</c:v>
                </c:pt>
                <c:pt idx="2">
                  <c:v>7.900000000000018</c:v>
                </c:pt>
                <c:pt idx="3">
                  <c:v>27.29999999999988</c:v>
                </c:pt>
                <c:pt idx="4">
                  <c:v>45.1999999999999</c:v>
                </c:pt>
                <c:pt idx="5">
                  <c:v>74.50000000000001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'Raw, grouped data'!$A$14</c:f>
              <c:strCache>
                <c:ptCount val="1"/>
                <c:pt idx="0">
                  <c:v>10^14 qDot + 1mg/mL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data'!$B$14:$G$14</c:f>
              <c:numCache>
                <c:formatCode>General</c:formatCode>
                <c:ptCount val="6"/>
                <c:pt idx="0">
                  <c:v>3.40000000000007</c:v>
                </c:pt>
                <c:pt idx="1">
                  <c:v>8.500000000000063</c:v>
                </c:pt>
                <c:pt idx="2">
                  <c:v>11.70000000000004</c:v>
                </c:pt>
                <c:pt idx="3">
                  <c:v>67.30000000000014</c:v>
                </c:pt>
                <c:pt idx="4">
                  <c:v>108.8</c:v>
                </c:pt>
                <c:pt idx="5">
                  <c:v>168.1000000000001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027560"/>
        <c:axId val="2086038488"/>
      </c:scatterChart>
      <c:valAx>
        <c:axId val="2086027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Spin</a:t>
                </a:r>
                <a:r>
                  <a:rPr lang="en-US" baseline="0"/>
                  <a:t> time (@ 3000 rpm)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86038488"/>
        <c:crosses val="autoZero"/>
        <c:crossBetween val="midCat"/>
      </c:valAx>
      <c:valAx>
        <c:axId val="2086038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Passed (uL)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860275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6"/>
          <c:order val="6"/>
          <c:tx>
            <c:strRef>
              <c:f>'Raw, grouped data'!$A$10</c:f>
              <c:strCache>
                <c:ptCount val="1"/>
                <c:pt idx="0">
                  <c:v>Antibody 0.5 mg/mL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data'!$B$10:$G$10</c:f>
              <c:numCache>
                <c:formatCode>General</c:formatCode>
                <c:ptCount val="6"/>
                <c:pt idx="0">
                  <c:v>11.29999999999987</c:v>
                </c:pt>
                <c:pt idx="1">
                  <c:v>16.9999999999999</c:v>
                </c:pt>
                <c:pt idx="2">
                  <c:v>26.2</c:v>
                </c:pt>
                <c:pt idx="3">
                  <c:v>41.90000000000005</c:v>
                </c:pt>
                <c:pt idx="4">
                  <c:v>54.89999999999994</c:v>
                </c:pt>
                <c:pt idx="5">
                  <c:v>84.40000000000003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'Raw, grouped data'!$A$4</c:f>
              <c:strCache>
                <c:ptCount val="1"/>
                <c:pt idx="0">
                  <c:v>conjugate 1x10^13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data'!$B$4:$G$4</c:f>
              <c:numCache>
                <c:formatCode>General</c:formatCode>
                <c:ptCount val="6"/>
                <c:pt idx="0">
                  <c:v>5.099999999999993</c:v>
                </c:pt>
                <c:pt idx="1">
                  <c:v>16.9999999999999</c:v>
                </c:pt>
                <c:pt idx="2">
                  <c:v>28.39999999999998</c:v>
                </c:pt>
                <c:pt idx="3">
                  <c:v>58.79999999999996</c:v>
                </c:pt>
                <c:pt idx="4">
                  <c:v>75.09999999999993</c:v>
                </c:pt>
                <c:pt idx="5">
                  <c:v>118.3999999999998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'Raw, grouped data'!$A$5</c:f>
              <c:strCache>
                <c:ptCount val="1"/>
                <c:pt idx="0">
                  <c:v>conjugate 1x10^12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data'!$B$5:$G$5</c:f>
              <c:numCache>
                <c:formatCode>General</c:formatCode>
                <c:ptCount val="6"/>
                <c:pt idx="0">
                  <c:v>22.50000000000007</c:v>
                </c:pt>
                <c:pt idx="1">
                  <c:v>47.20000000000002</c:v>
                </c:pt>
                <c:pt idx="2">
                  <c:v>66.90000000000007</c:v>
                </c:pt>
                <c:pt idx="3">
                  <c:v>121.9000000000002</c:v>
                </c:pt>
                <c:pt idx="4">
                  <c:v>157.6000000000001</c:v>
                </c:pt>
                <c:pt idx="5">
                  <c:v>211.0000000000002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'Raw, grouped data'!$A$6</c:f>
              <c:strCache>
                <c:ptCount val="1"/>
                <c:pt idx="0">
                  <c:v>conjugate 1x10^11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data'!$B$6:$G$6</c:f>
              <c:numCache>
                <c:formatCode>General</c:formatCode>
                <c:ptCount val="6"/>
                <c:pt idx="0">
                  <c:v>54.99999999999993</c:v>
                </c:pt>
                <c:pt idx="1">
                  <c:v>131.3</c:v>
                </c:pt>
                <c:pt idx="2">
                  <c:v>181.0000000000001</c:v>
                </c:pt>
                <c:pt idx="3">
                  <c:v>225.0000000000001</c:v>
                </c:pt>
                <c:pt idx="4">
                  <c:v>229.7</c:v>
                </c:pt>
                <c:pt idx="5">
                  <c:v>231.1000000000001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'Raw, grouped data'!$A$7</c:f>
              <c:strCache>
                <c:ptCount val="1"/>
                <c:pt idx="0">
                  <c:v>Qdot 1x10^13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data'!$B$7:$G$7</c:f>
              <c:numCache>
                <c:formatCode>General</c:formatCode>
                <c:ptCount val="6"/>
                <c:pt idx="0">
                  <c:v>6.000000000000005</c:v>
                </c:pt>
                <c:pt idx="1">
                  <c:v>14.80000000000004</c:v>
                </c:pt>
                <c:pt idx="2">
                  <c:v>26.50000000000008</c:v>
                </c:pt>
                <c:pt idx="3">
                  <c:v>45.89999999999994</c:v>
                </c:pt>
                <c:pt idx="4">
                  <c:v>63.79999999999996</c:v>
                </c:pt>
                <c:pt idx="5">
                  <c:v>93.10000000000008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'Raw, grouped data'!$A$8</c:f>
              <c:strCache>
                <c:ptCount val="1"/>
                <c:pt idx="0">
                  <c:v>Qdot 1x10^12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data'!$B$8:$G$8</c:f>
              <c:numCache>
                <c:formatCode>General</c:formatCode>
                <c:ptCount val="6"/>
                <c:pt idx="0">
                  <c:v>26.49999999999997</c:v>
                </c:pt>
                <c:pt idx="1">
                  <c:v>56.90000000000018</c:v>
                </c:pt>
                <c:pt idx="2">
                  <c:v>80.30000000000004</c:v>
                </c:pt>
                <c:pt idx="3">
                  <c:v>135.9000000000001</c:v>
                </c:pt>
                <c:pt idx="4">
                  <c:v>177.4</c:v>
                </c:pt>
                <c:pt idx="5">
                  <c:v>236.7000000000002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'Raw, grouped data'!$A$9</c:f>
              <c:strCache>
                <c:ptCount val="1"/>
                <c:pt idx="0">
                  <c:v>Qdot 1x10^11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data'!$B$9:$G$9</c:f>
              <c:numCache>
                <c:formatCode>General</c:formatCode>
                <c:ptCount val="6"/>
                <c:pt idx="0">
                  <c:v>58.90000000000006</c:v>
                </c:pt>
                <c:pt idx="1">
                  <c:v>133.1999999999999</c:v>
                </c:pt>
                <c:pt idx="2">
                  <c:v>179.2999999999999</c:v>
                </c:pt>
                <c:pt idx="3">
                  <c:v>234.6</c:v>
                </c:pt>
                <c:pt idx="4">
                  <c:v>251.1</c:v>
                </c:pt>
                <c:pt idx="5">
                  <c:v>250.4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'Raw, grouped data'!$A$11</c:f>
              <c:strCache>
                <c:ptCount val="1"/>
                <c:pt idx="0">
                  <c:v>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data'!$B$11:$G$11</c:f>
              <c:numCache>
                <c:formatCode>General</c:formatCode>
                <c:ptCount val="6"/>
                <c:pt idx="0">
                  <c:v>7.900000000000018</c:v>
                </c:pt>
                <c:pt idx="1">
                  <c:v>12.89999999999991</c:v>
                </c:pt>
                <c:pt idx="2">
                  <c:v>16.9999999999999</c:v>
                </c:pt>
                <c:pt idx="3">
                  <c:v>72.00000000000005</c:v>
                </c:pt>
                <c:pt idx="4">
                  <c:v>107.7</c:v>
                </c:pt>
                <c:pt idx="5">
                  <c:v>161.1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'Raw, grouped data'!$A$12</c:f>
              <c:strCache>
                <c:ptCount val="1"/>
                <c:pt idx="0">
                  <c:v>10^14 conj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data'!$B$12:$G$12</c:f>
              <c:numCache>
                <c:formatCode>General</c:formatCode>
                <c:ptCount val="6"/>
                <c:pt idx="0">
                  <c:v>3.099999999999992</c:v>
                </c:pt>
                <c:pt idx="1">
                  <c:v>7.399999999999962</c:v>
                </c:pt>
                <c:pt idx="2">
                  <c:v>10.09999999999989</c:v>
                </c:pt>
                <c:pt idx="3">
                  <c:v>54.09999999999993</c:v>
                </c:pt>
                <c:pt idx="4">
                  <c:v>58.79999999999985</c:v>
                </c:pt>
                <c:pt idx="5">
                  <c:v>60.19999999999992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'Raw, grouped data'!$A$13</c:f>
              <c:strCache>
                <c:ptCount val="1"/>
                <c:pt idx="0">
                  <c:v>10^14 conj + 1mg/mL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data'!$B$13:$G$13</c:f>
              <c:numCache>
                <c:formatCode>General</c:formatCode>
                <c:ptCount val="6"/>
                <c:pt idx="0">
                  <c:v>1.700000000000035</c:v>
                </c:pt>
                <c:pt idx="1">
                  <c:v>6.400000000000183</c:v>
                </c:pt>
                <c:pt idx="2">
                  <c:v>7.900000000000018</c:v>
                </c:pt>
                <c:pt idx="3">
                  <c:v>27.29999999999988</c:v>
                </c:pt>
                <c:pt idx="4">
                  <c:v>45.1999999999999</c:v>
                </c:pt>
                <c:pt idx="5">
                  <c:v>74.50000000000001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'Raw, grouped data'!$A$14</c:f>
              <c:strCache>
                <c:ptCount val="1"/>
                <c:pt idx="0">
                  <c:v>10^14 qDot + 1mg/mL F</c:v>
                </c:pt>
              </c:strCache>
            </c:strRef>
          </c:tx>
          <c:marker>
            <c:symbol val="none"/>
          </c:marker>
          <c:xVal>
            <c:numRef>
              <c:f>'Raw, grouped data'!$B$3:$G$3</c:f>
              <c:numCache>
                <c:formatCode>General</c:formatCode>
                <c:ptCount val="6"/>
                <c:pt idx="0">
                  <c:v>1.0</c:v>
                </c:pt>
                <c:pt idx="1">
                  <c:v>3.0</c:v>
                </c:pt>
                <c:pt idx="2">
                  <c:v>5.0</c:v>
                </c:pt>
                <c:pt idx="3">
                  <c:v>10.0</c:v>
                </c:pt>
                <c:pt idx="4">
                  <c:v>15.0</c:v>
                </c:pt>
                <c:pt idx="5">
                  <c:v>30.0</c:v>
                </c:pt>
              </c:numCache>
            </c:numRef>
          </c:xVal>
          <c:yVal>
            <c:numRef>
              <c:f>'Raw, grouped data'!$B$14:$G$14</c:f>
              <c:numCache>
                <c:formatCode>General</c:formatCode>
                <c:ptCount val="6"/>
                <c:pt idx="0">
                  <c:v>3.40000000000007</c:v>
                </c:pt>
                <c:pt idx="1">
                  <c:v>8.500000000000063</c:v>
                </c:pt>
                <c:pt idx="2">
                  <c:v>11.70000000000004</c:v>
                </c:pt>
                <c:pt idx="3">
                  <c:v>67.30000000000014</c:v>
                </c:pt>
                <c:pt idx="4">
                  <c:v>108.8</c:v>
                </c:pt>
                <c:pt idx="5">
                  <c:v>168.1000000000001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138568"/>
        <c:axId val="2086144296"/>
      </c:scatterChart>
      <c:valAx>
        <c:axId val="2086138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Spin</a:t>
                </a:r>
                <a:r>
                  <a:rPr lang="en-US" baseline="0"/>
                  <a:t> time (min) (@ 3000 rpm)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86144296"/>
        <c:crosses val="autoZero"/>
        <c:crossBetween val="midCat"/>
      </c:valAx>
      <c:valAx>
        <c:axId val="2086144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Passed (uL)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86138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</a:t>
            </a:r>
            <a:r>
              <a:rPr lang="en-US" baseline="0"/>
              <a:t> passage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'Final Summary'!$B$92</c:f>
              <c:strCache>
                <c:ptCount val="1"/>
                <c:pt idx="0">
                  <c:v>Volume passed after 5 minutes at 3000 rpm (uL)</c:v>
                </c:pt>
              </c:strCache>
            </c:strRef>
          </c:tx>
          <c:invertIfNegative val="0"/>
          <c:cat>
            <c:strRef>
              <c:f>'Final Summary'!$A$98:$A$103</c:f>
              <c:strCache>
                <c:ptCount val="6"/>
                <c:pt idx="0">
                  <c:v>10^14 conjugated qDots F</c:v>
                </c:pt>
                <c:pt idx="1">
                  <c:v>10^13 conjugated qDots F</c:v>
                </c:pt>
                <c:pt idx="2">
                  <c:v>10^12 conjugated qDots F</c:v>
                </c:pt>
                <c:pt idx="3">
                  <c:v>10^11 conjugated qDots F</c:v>
                </c:pt>
                <c:pt idx="4">
                  <c:v>10^14 conjugated qDots + 1 mg/mL IgG F</c:v>
                </c:pt>
                <c:pt idx="5">
                  <c:v>10^14 qDot + 1 mg/mL IgG F</c:v>
                </c:pt>
              </c:strCache>
            </c:strRef>
          </c:cat>
          <c:val>
            <c:numRef>
              <c:f>'Final Summary'!$B$98:$B$103</c:f>
              <c:numCache>
                <c:formatCode>General</c:formatCode>
                <c:ptCount val="6"/>
                <c:pt idx="0">
                  <c:v>10.09999999999989</c:v>
                </c:pt>
                <c:pt idx="1">
                  <c:v>28.39999999999998</c:v>
                </c:pt>
                <c:pt idx="2">
                  <c:v>66.90000000000007</c:v>
                </c:pt>
                <c:pt idx="3">
                  <c:v>181.0000000000001</c:v>
                </c:pt>
                <c:pt idx="4">
                  <c:v>7.900000000000018</c:v>
                </c:pt>
                <c:pt idx="5">
                  <c:v>11.70000000000004</c:v>
                </c:pt>
              </c:numCache>
            </c:numRef>
          </c:val>
        </c:ser>
        <c:ser>
          <c:idx val="1"/>
          <c:order val="1"/>
          <c:tx>
            <c:strRef>
              <c:f>'Final Summary'!$C$92</c:f>
              <c:strCache>
                <c:ptCount val="1"/>
                <c:pt idx="0">
                  <c:v>Volume passed after 30 minutes at 3000 rpm (uL)</c:v>
                </c:pt>
              </c:strCache>
            </c:strRef>
          </c:tx>
          <c:invertIfNegative val="0"/>
          <c:cat>
            <c:strRef>
              <c:f>'Final Summary'!$A$98:$A$103</c:f>
              <c:strCache>
                <c:ptCount val="6"/>
                <c:pt idx="0">
                  <c:v>10^14 conjugated qDots F</c:v>
                </c:pt>
                <c:pt idx="1">
                  <c:v>10^13 conjugated qDots F</c:v>
                </c:pt>
                <c:pt idx="2">
                  <c:v>10^12 conjugated qDots F</c:v>
                </c:pt>
                <c:pt idx="3">
                  <c:v>10^11 conjugated qDots F</c:v>
                </c:pt>
                <c:pt idx="4">
                  <c:v>10^14 conjugated qDots + 1 mg/mL IgG F</c:v>
                </c:pt>
                <c:pt idx="5">
                  <c:v>10^14 qDot + 1 mg/mL IgG F</c:v>
                </c:pt>
              </c:strCache>
            </c:strRef>
          </c:cat>
          <c:val>
            <c:numRef>
              <c:f>'Final Summary'!$C$98:$C$103</c:f>
              <c:numCache>
                <c:formatCode>General</c:formatCode>
                <c:ptCount val="6"/>
                <c:pt idx="0">
                  <c:v>60.19999999999992</c:v>
                </c:pt>
                <c:pt idx="1">
                  <c:v>118.3999999999998</c:v>
                </c:pt>
                <c:pt idx="2">
                  <c:v>211.0000000000002</c:v>
                </c:pt>
                <c:pt idx="3">
                  <c:v>231.1000000000001</c:v>
                </c:pt>
                <c:pt idx="4">
                  <c:v>74.50000000000001</c:v>
                </c:pt>
                <c:pt idx="5">
                  <c:v>168.1000000000001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8668184"/>
        <c:axId val="2092233768"/>
      </c:barChart>
      <c:catAx>
        <c:axId val="208866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of Stock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092233768"/>
        <c:crosses val="autoZero"/>
        <c:auto val="1"/>
        <c:lblAlgn val="ctr"/>
        <c:lblOffset val="100"/>
        <c:noMultiLvlLbl val="0"/>
      </c:catAx>
      <c:valAx>
        <c:axId val="2092233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uL pased (300 uL initially loaded)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88668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IgG passage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'Final Summary'!$O$65</c:f>
              <c:strCache>
                <c:ptCount val="1"/>
                <c:pt idx="0">
                  <c:v>stock IgG</c:v>
                </c:pt>
              </c:strCache>
            </c:strRef>
          </c:tx>
          <c:invertIfNegative val="0"/>
          <c:cat>
            <c:strRef>
              <c:f>'Final Summary'!$N$66:$N$73</c:f>
              <c:strCache>
                <c:ptCount val="8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 mg/mL F</c:v>
                </c:pt>
                <c:pt idx="5">
                  <c:v>1 mg/mL R</c:v>
                </c:pt>
                <c:pt idx="6">
                  <c:v>0.5 mg/mL F</c:v>
                </c:pt>
                <c:pt idx="7">
                  <c:v>0.5 mg/mL R</c:v>
                </c:pt>
              </c:strCache>
            </c:strRef>
          </c:cat>
          <c:val>
            <c:numRef>
              <c:f>'Final Summary'!$O$66:$O$73</c:f>
              <c:numCache>
                <c:formatCode>0.00</c:formatCode>
                <c:ptCount val="8"/>
                <c:pt idx="0">
                  <c:v>1.217396483282755</c:v>
                </c:pt>
                <c:pt idx="1">
                  <c:v>1.217396483282755</c:v>
                </c:pt>
                <c:pt idx="2">
                  <c:v>1.014122171077928</c:v>
                </c:pt>
                <c:pt idx="3">
                  <c:v>1.014122171077928</c:v>
                </c:pt>
                <c:pt idx="4">
                  <c:v>1.019827503423393</c:v>
                </c:pt>
                <c:pt idx="5">
                  <c:v>1.019827503423393</c:v>
                </c:pt>
                <c:pt idx="6">
                  <c:v>0.454092762324214</c:v>
                </c:pt>
                <c:pt idx="7">
                  <c:v>0.454092762324214</c:v>
                </c:pt>
              </c:numCache>
            </c:numRef>
          </c:val>
        </c:ser>
        <c:ser>
          <c:idx val="1"/>
          <c:order val="1"/>
          <c:tx>
            <c:strRef>
              <c:f>'Final Summary'!$P$65</c:f>
              <c:strCache>
                <c:ptCount val="1"/>
                <c:pt idx="0">
                  <c:v>retentate IgG</c:v>
                </c:pt>
              </c:strCache>
            </c:strRef>
          </c:tx>
          <c:invertIfNegative val="0"/>
          <c:cat>
            <c:strRef>
              <c:f>'Final Summary'!$N$66:$N$73</c:f>
              <c:strCache>
                <c:ptCount val="8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 mg/mL F</c:v>
                </c:pt>
                <c:pt idx="5">
                  <c:v>1 mg/mL R</c:v>
                </c:pt>
                <c:pt idx="6">
                  <c:v>0.5 mg/mL F</c:v>
                </c:pt>
                <c:pt idx="7">
                  <c:v>0.5 mg/mL R</c:v>
                </c:pt>
              </c:strCache>
            </c:strRef>
          </c:cat>
          <c:val>
            <c:numRef>
              <c:f>'Final Summary'!$P$66:$P$73</c:f>
              <c:numCache>
                <c:formatCode>0.00</c:formatCode>
                <c:ptCount val="8"/>
                <c:pt idx="0">
                  <c:v>0.564964106458315</c:v>
                </c:pt>
                <c:pt idx="1">
                  <c:v>0.763294104015864</c:v>
                </c:pt>
                <c:pt idx="2">
                  <c:v>0.355105809347186</c:v>
                </c:pt>
                <c:pt idx="3">
                  <c:v>0.305857214107169</c:v>
                </c:pt>
                <c:pt idx="4">
                  <c:v>1.207065606299043</c:v>
                </c:pt>
                <c:pt idx="5">
                  <c:v>1.163989397379756</c:v>
                </c:pt>
                <c:pt idx="6">
                  <c:v>0.543117021567374</c:v>
                </c:pt>
                <c:pt idx="7">
                  <c:v>0.496594654313475</c:v>
                </c:pt>
              </c:numCache>
            </c:numRef>
          </c:val>
        </c:ser>
        <c:ser>
          <c:idx val="2"/>
          <c:order val="2"/>
          <c:tx>
            <c:strRef>
              <c:f>'Final Summary'!$Q$65</c:f>
              <c:strCache>
                <c:ptCount val="1"/>
                <c:pt idx="0">
                  <c:v>filtrate IgG</c:v>
                </c:pt>
              </c:strCache>
            </c:strRef>
          </c:tx>
          <c:invertIfNegative val="0"/>
          <c:cat>
            <c:strRef>
              <c:f>'Final Summary'!$N$66:$N$73</c:f>
              <c:strCache>
                <c:ptCount val="8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 mg/mL F</c:v>
                </c:pt>
                <c:pt idx="5">
                  <c:v>1 mg/mL R</c:v>
                </c:pt>
                <c:pt idx="6">
                  <c:v>0.5 mg/mL F</c:v>
                </c:pt>
                <c:pt idx="7">
                  <c:v>0.5 mg/mL R</c:v>
                </c:pt>
              </c:strCache>
            </c:strRef>
          </c:cat>
          <c:val>
            <c:numRef>
              <c:f>'Final Summary'!$Q$66:$Q$73</c:f>
              <c:numCache>
                <c:formatCode>0.00</c:formatCode>
                <c:ptCount val="8"/>
                <c:pt idx="0">
                  <c:v>0.186445646268502</c:v>
                </c:pt>
                <c:pt idx="1">
                  <c:v>0.455815798699111</c:v>
                </c:pt>
                <c:pt idx="2">
                  <c:v>0.273746847740561</c:v>
                </c:pt>
                <c:pt idx="3">
                  <c:v>0.552880922886729</c:v>
                </c:pt>
                <c:pt idx="4">
                  <c:v>0.370812014720589</c:v>
                </c:pt>
                <c:pt idx="5">
                  <c:v>0.486256350479275</c:v>
                </c:pt>
                <c:pt idx="6">
                  <c:v>0.263982903628796</c:v>
                </c:pt>
                <c:pt idx="7">
                  <c:v>0.214588823347539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8191352"/>
        <c:axId val="2091276072"/>
      </c:barChart>
      <c:catAx>
        <c:axId val="2028191352"/>
        <c:scaling>
          <c:orientation val="minMax"/>
        </c:scaling>
        <c:delete val="0"/>
        <c:axPos val="b"/>
        <c:majorTickMark val="out"/>
        <c:minorTickMark val="none"/>
        <c:tickLblPos val="nextTo"/>
        <c:crossAx val="2091276072"/>
        <c:crosses val="autoZero"/>
        <c:auto val="1"/>
        <c:lblAlgn val="ctr"/>
        <c:lblOffset val="100"/>
        <c:noMultiLvlLbl val="0"/>
      </c:catAx>
      <c:valAx>
        <c:axId val="2091276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IgG</a:t>
                </a:r>
                <a:r>
                  <a:rPr lang="en-US" baseline="0"/>
                  <a:t> concentration (mg/mL)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028191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qDot passage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'Final Summary'!$O$80</c:f>
              <c:strCache>
                <c:ptCount val="1"/>
                <c:pt idx="0">
                  <c:v>stock qDots</c:v>
                </c:pt>
              </c:strCache>
            </c:strRef>
          </c:tx>
          <c:invertIfNegative val="0"/>
          <c:cat>
            <c:strRef>
              <c:f>'Final Summary'!$N$81:$N$86</c:f>
              <c:strCache>
                <c:ptCount val="6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10^14 conj F</c:v>
                </c:pt>
                <c:pt idx="5">
                  <c:v>10^14 conj R</c:v>
                </c:pt>
              </c:strCache>
            </c:strRef>
          </c:cat>
          <c:val>
            <c:numRef>
              <c:f>'Final Summary'!$O$81:$O$86</c:f>
              <c:numCache>
                <c:formatCode>0.00E+00</c:formatCode>
                <c:ptCount val="6"/>
                <c:pt idx="0">
                  <c:v>9.1485285E13</c:v>
                </c:pt>
                <c:pt idx="1">
                  <c:v>9.1485285E13</c:v>
                </c:pt>
                <c:pt idx="2">
                  <c:v>8.91268455E13</c:v>
                </c:pt>
                <c:pt idx="3">
                  <c:v>8.91268455E13</c:v>
                </c:pt>
                <c:pt idx="4">
                  <c:v>1.000006667E14</c:v>
                </c:pt>
                <c:pt idx="5">
                  <c:v>1.000006667E14</c:v>
                </c:pt>
              </c:numCache>
            </c:numRef>
          </c:val>
        </c:ser>
        <c:ser>
          <c:idx val="1"/>
          <c:order val="1"/>
          <c:tx>
            <c:strRef>
              <c:f>'Final Summary'!$P$80</c:f>
              <c:strCache>
                <c:ptCount val="1"/>
                <c:pt idx="0">
                  <c:v>retentate qDots</c:v>
                </c:pt>
              </c:strCache>
            </c:strRef>
          </c:tx>
          <c:invertIfNegative val="0"/>
          <c:cat>
            <c:strRef>
              <c:f>'Final Summary'!$N$81:$N$86</c:f>
              <c:strCache>
                <c:ptCount val="6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10^14 conj F</c:v>
                </c:pt>
                <c:pt idx="5">
                  <c:v>10^14 conj R</c:v>
                </c:pt>
              </c:strCache>
            </c:strRef>
          </c:cat>
          <c:val>
            <c:numRef>
              <c:f>'Final Summary'!$P$81:$P$86</c:f>
              <c:numCache>
                <c:formatCode>0.00E+00</c:formatCode>
                <c:ptCount val="6"/>
                <c:pt idx="0">
                  <c:v>8.63083137E13</c:v>
                </c:pt>
                <c:pt idx="1">
                  <c:v>7.69550087E13</c:v>
                </c:pt>
                <c:pt idx="2">
                  <c:v>7.723535925E13</c:v>
                </c:pt>
                <c:pt idx="3">
                  <c:v>7.13703195E13</c:v>
                </c:pt>
                <c:pt idx="4">
                  <c:v>8.478854E13</c:v>
                </c:pt>
                <c:pt idx="5">
                  <c:v>7.87393315E13</c:v>
                </c:pt>
              </c:numCache>
            </c:numRef>
          </c:val>
        </c:ser>
        <c:ser>
          <c:idx val="2"/>
          <c:order val="2"/>
          <c:tx>
            <c:strRef>
              <c:f>'Final Summary'!$Q$80</c:f>
              <c:strCache>
                <c:ptCount val="1"/>
                <c:pt idx="0">
                  <c:v>filtrate qDots</c:v>
                </c:pt>
              </c:strCache>
            </c:strRef>
          </c:tx>
          <c:invertIfNegative val="0"/>
          <c:cat>
            <c:strRef>
              <c:f>'Final Summary'!$N$81:$N$86</c:f>
              <c:strCache>
                <c:ptCount val="6"/>
                <c:pt idx="0">
                  <c:v>10^14 conj + 1 mg/mL IgG F</c:v>
                </c:pt>
                <c:pt idx="1">
                  <c:v>10^14 conj + 1mg/mL IgG R</c:v>
                </c:pt>
                <c:pt idx="2">
                  <c:v>10^14 qDot + 1 mg/mL IgG F</c:v>
                </c:pt>
                <c:pt idx="3">
                  <c:v>10^14 qDot + 1 mg/mL IgG R</c:v>
                </c:pt>
                <c:pt idx="4">
                  <c:v>10^14 conj F</c:v>
                </c:pt>
                <c:pt idx="5">
                  <c:v>10^14 conj R</c:v>
                </c:pt>
              </c:strCache>
            </c:strRef>
          </c:cat>
          <c:val>
            <c:numRef>
              <c:f>'Final Summary'!$Q$81:$Q$86</c:f>
              <c:numCache>
                <c:formatCode>0.00E+00</c:formatCode>
                <c:ptCount val="6"/>
                <c:pt idx="0">
                  <c:v>9.154005600095E11</c:v>
                </c:pt>
                <c:pt idx="1">
                  <c:v>4.933824000095E11</c:v>
                </c:pt>
                <c:pt idx="2">
                  <c:v>1.609916375009E12</c:v>
                </c:pt>
                <c:pt idx="3">
                  <c:v>9.68684090009E11</c:v>
                </c:pt>
                <c:pt idx="4">
                  <c:v>2.600536400095E11</c:v>
                </c:pt>
                <c:pt idx="5">
                  <c:v>1.819347600095E11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2313032"/>
        <c:axId val="2100368120"/>
      </c:barChart>
      <c:catAx>
        <c:axId val="209231303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0368120"/>
        <c:crosses val="autoZero"/>
        <c:auto val="1"/>
        <c:lblAlgn val="ctr"/>
        <c:lblOffset val="100"/>
        <c:noMultiLvlLbl val="0"/>
      </c:catAx>
      <c:valAx>
        <c:axId val="2100368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qDot</a:t>
                </a:r>
                <a:r>
                  <a:rPr lang="en-US" baseline="0"/>
                  <a:t> concentration (number/mL)</a:t>
                </a:r>
                <a:endParaRPr lang="en-US"/>
              </a:p>
            </c:rich>
          </c:tx>
          <c:layout/>
          <c:overlay val="0"/>
        </c:title>
        <c:numFmt formatCode="0.00E+00" sourceLinked="1"/>
        <c:majorTickMark val="out"/>
        <c:minorTickMark val="none"/>
        <c:tickLblPos val="nextTo"/>
        <c:crossAx val="2092313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1117600</xdr:colOff>
      <xdr:row>40</xdr:row>
      <xdr:rowOff>76200</xdr:rowOff>
    </xdr:from>
    <xdr:to>
      <xdr:col>12</xdr:col>
      <xdr:colOff>1282700</xdr:colOff>
      <xdr:row>69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25</xdr:row>
      <xdr:rowOff>127000</xdr:rowOff>
    </xdr:from>
    <xdr:to>
      <xdr:col>13</xdr:col>
      <xdr:colOff>546100</xdr:colOff>
      <xdr:row>51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1384300</xdr:colOff>
      <xdr:row>57</xdr:row>
      <xdr:rowOff>114300</xdr:rowOff>
    </xdr:from>
    <xdr:to>
      <xdr:col>9</xdr:col>
      <xdr:colOff>101600</xdr:colOff>
      <xdr:row>77</xdr:row>
      <xdr:rowOff>88900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469900</xdr:colOff>
      <xdr:row>32</xdr:row>
      <xdr:rowOff>25400</xdr:rowOff>
    </xdr:from>
    <xdr:to>
      <xdr:col>24</xdr:col>
      <xdr:colOff>584200</xdr:colOff>
      <xdr:row>64</xdr:row>
      <xdr:rowOff>342900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1333500</xdr:colOff>
      <xdr:row>35</xdr:row>
      <xdr:rowOff>152400</xdr:rowOff>
    </xdr:from>
    <xdr:to>
      <xdr:col>9</xdr:col>
      <xdr:colOff>482600</xdr:colOff>
      <xdr:row>57</xdr:row>
      <xdr:rowOff>25400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ksmithexported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topLeftCell="AE50" workbookViewId="0">
      <selection activeCell="AQ64" sqref="AQ64"/>
    </sheetView>
  </sheetViews>
  <sheetFormatPr baseColWidth="10" defaultRowHeight="15" x14ac:dyDescent="0"/>
  <cols>
    <col min="1" max="1" width="19.33203125" customWidth="1"/>
    <col min="2" max="2" width="5.1640625" customWidth="1"/>
    <col min="3" max="3" width="15.6640625" bestFit="1" customWidth="1"/>
    <col min="4" max="4" width="9.33203125" customWidth="1"/>
    <col min="5" max="5" width="5.6640625" customWidth="1"/>
    <col min="6" max="6" width="8" customWidth="1"/>
    <col min="7" max="7" width="9.83203125" customWidth="1"/>
    <col min="8" max="8" width="8.5" customWidth="1"/>
    <col min="9" max="9" width="12" customWidth="1"/>
    <col min="10" max="10" width="16" bestFit="1" customWidth="1"/>
    <col min="11" max="11" width="16.83203125" bestFit="1" customWidth="1"/>
    <col min="13" max="13" width="17.33203125" customWidth="1"/>
    <col min="14" max="14" width="21.6640625" customWidth="1"/>
    <col min="17" max="17" width="21" customWidth="1"/>
    <col min="18" max="18" width="12.5" customWidth="1"/>
    <col min="21" max="21" width="12.1640625" bestFit="1" customWidth="1"/>
    <col min="23" max="23" width="16.1640625" customWidth="1"/>
    <col min="24" max="24" width="13.33203125" customWidth="1"/>
    <col min="26" max="26" width="12.1640625" bestFit="1" customWidth="1"/>
    <col min="28" max="28" width="19.1640625" customWidth="1"/>
    <col min="33" max="33" width="23.83203125" customWidth="1"/>
    <col min="34" max="34" width="12.1640625" customWidth="1"/>
    <col min="35" max="35" width="13.6640625" customWidth="1"/>
    <col min="36" max="36" width="12.33203125" customWidth="1"/>
    <col min="37" max="37" width="8.6640625" customWidth="1"/>
    <col min="38" max="38" width="12.6640625" customWidth="1"/>
    <col min="39" max="39" width="14" customWidth="1"/>
    <col min="40" max="40" width="12.33203125" customWidth="1"/>
    <col min="41" max="42" width="11.83203125" customWidth="1"/>
    <col min="43" max="43" width="18.1640625" customWidth="1"/>
    <col min="44" max="44" width="17.83203125" customWidth="1"/>
  </cols>
  <sheetData>
    <row r="1" spans="1:33">
      <c r="A1" t="s">
        <v>0</v>
      </c>
      <c r="H1" t="s">
        <v>34</v>
      </c>
      <c r="K1" t="s">
        <v>1</v>
      </c>
      <c r="Q1" t="s">
        <v>2</v>
      </c>
      <c r="X1" t="s">
        <v>71</v>
      </c>
      <c r="AA1" t="s">
        <v>82</v>
      </c>
    </row>
    <row r="2" spans="1:33">
      <c r="B2" t="s">
        <v>36</v>
      </c>
      <c r="H2">
        <v>125</v>
      </c>
      <c r="I2">
        <v>75</v>
      </c>
      <c r="J2" t="s">
        <v>82</v>
      </c>
      <c r="L2" t="s">
        <v>36</v>
      </c>
      <c r="O2" t="s">
        <v>34</v>
      </c>
      <c r="P2" t="s">
        <v>82</v>
      </c>
      <c r="R2" t="s">
        <v>36</v>
      </c>
      <c r="X2" t="s">
        <v>72</v>
      </c>
      <c r="Y2" t="s">
        <v>73</v>
      </c>
      <c r="AA2" t="s">
        <v>72</v>
      </c>
      <c r="AB2" t="s">
        <v>73</v>
      </c>
      <c r="AD2" t="s">
        <v>16</v>
      </c>
      <c r="AE2">
        <v>5</v>
      </c>
      <c r="AF2">
        <v>5</v>
      </c>
    </row>
    <row r="3" spans="1:33">
      <c r="B3">
        <v>1</v>
      </c>
      <c r="C3">
        <v>3</v>
      </c>
      <c r="D3">
        <v>5</v>
      </c>
      <c r="E3">
        <v>10</v>
      </c>
      <c r="F3">
        <v>15</v>
      </c>
      <c r="G3">
        <v>30</v>
      </c>
      <c r="K3" t="s">
        <v>6</v>
      </c>
      <c r="L3" t="s">
        <v>3</v>
      </c>
      <c r="M3" t="s">
        <v>4</v>
      </c>
      <c r="N3" t="s">
        <v>5</v>
      </c>
      <c r="R3">
        <v>1</v>
      </c>
      <c r="S3">
        <v>3</v>
      </c>
      <c r="T3">
        <v>5</v>
      </c>
      <c r="U3">
        <v>10</v>
      </c>
      <c r="V3">
        <v>15</v>
      </c>
      <c r="W3">
        <v>30</v>
      </c>
      <c r="X3" t="s">
        <v>9</v>
      </c>
      <c r="Y3" t="s">
        <v>9</v>
      </c>
      <c r="Z3" t="s">
        <v>10</v>
      </c>
      <c r="AA3" t="s">
        <v>9</v>
      </c>
      <c r="AB3" t="s">
        <v>9</v>
      </c>
      <c r="AC3" t="s">
        <v>10</v>
      </c>
      <c r="AD3" t="s">
        <v>22</v>
      </c>
      <c r="AE3">
        <v>17</v>
      </c>
      <c r="AF3">
        <v>17</v>
      </c>
    </row>
    <row r="4" spans="1:33">
      <c r="A4" t="s">
        <v>11</v>
      </c>
      <c r="B4">
        <v>5.0999999999999934</v>
      </c>
      <c r="C4">
        <v>16.999999999999904</v>
      </c>
      <c r="D4">
        <v>28.399999999999981</v>
      </c>
      <c r="E4">
        <f t="shared" ref="E4:E10" si="0">E24+D4</f>
        <v>58.799999999999969</v>
      </c>
      <c r="F4">
        <f t="shared" ref="F4:G10" si="1">E4+F24</f>
        <v>75.099999999999937</v>
      </c>
      <c r="G4">
        <f t="shared" si="1"/>
        <v>118.39999999999984</v>
      </c>
      <c r="H4">
        <v>563865600009.5</v>
      </c>
      <c r="K4" t="s">
        <v>12</v>
      </c>
      <c r="L4">
        <v>42.599999999999973</v>
      </c>
      <c r="M4">
        <v>62.000000000000057</v>
      </c>
      <c r="N4">
        <v>73.200000000000159</v>
      </c>
      <c r="O4">
        <v>13802960009.5</v>
      </c>
      <c r="Q4" t="s">
        <v>13</v>
      </c>
      <c r="R4">
        <v>7.9000000000000181</v>
      </c>
      <c r="S4">
        <v>12.899999999999912</v>
      </c>
      <c r="T4">
        <v>16.999999999999904</v>
      </c>
      <c r="U4">
        <f>T4+U18</f>
        <v>29.099999999999902</v>
      </c>
      <c r="V4">
        <f>U4+V18</f>
        <v>41.099999999999909</v>
      </c>
      <c r="W4">
        <f>V4+W18</f>
        <v>64.399999999999778</v>
      </c>
      <c r="Z4">
        <v>0.370812014720589</v>
      </c>
      <c r="AD4" t="s">
        <v>85</v>
      </c>
      <c r="AE4">
        <v>13</v>
      </c>
      <c r="AF4">
        <v>14</v>
      </c>
    </row>
    <row r="5" spans="1:33">
      <c r="A5" t="s">
        <v>14</v>
      </c>
      <c r="B5">
        <v>22.500000000000075</v>
      </c>
      <c r="C5">
        <v>47.200000000000017</v>
      </c>
      <c r="D5">
        <v>66.900000000000077</v>
      </c>
      <c r="E5">
        <f t="shared" si="0"/>
        <v>121.90000000000023</v>
      </c>
      <c r="F5">
        <f t="shared" si="1"/>
        <v>157.60000000000008</v>
      </c>
      <c r="G5">
        <f t="shared" si="1"/>
        <v>211.00000000000017</v>
      </c>
      <c r="H5">
        <v>95739680009.5</v>
      </c>
      <c r="K5" t="s">
        <v>15</v>
      </c>
      <c r="L5">
        <v>65.499999999999886</v>
      </c>
      <c r="M5">
        <v>93.29999999999994</v>
      </c>
      <c r="N5">
        <v>109.49999999999993</v>
      </c>
      <c r="O5">
        <v>2351.0394000000001</v>
      </c>
      <c r="Q5" t="s">
        <v>16</v>
      </c>
      <c r="R5">
        <v>46.69999999999996</v>
      </c>
      <c r="S5">
        <v>55.999999999999829</v>
      </c>
      <c r="T5">
        <v>64.599999999999994</v>
      </c>
      <c r="Z5">
        <v>0.48625635047927507</v>
      </c>
      <c r="AD5" t="s">
        <v>86</v>
      </c>
      <c r="AE5">
        <v>46</v>
      </c>
      <c r="AF5">
        <v>46</v>
      </c>
    </row>
    <row r="6" spans="1:33">
      <c r="A6" t="s">
        <v>17</v>
      </c>
      <c r="B6">
        <v>54.999999999999936</v>
      </c>
      <c r="C6">
        <v>131.29999999999998</v>
      </c>
      <c r="D6">
        <v>181.00000000000006</v>
      </c>
      <c r="E6">
        <f t="shared" si="0"/>
        <v>225.00000000000011</v>
      </c>
      <c r="F6">
        <f t="shared" si="1"/>
        <v>229.70000000000005</v>
      </c>
      <c r="G6">
        <f t="shared" si="1"/>
        <v>231.10000000000011</v>
      </c>
      <c r="H6">
        <v>21438640009.5</v>
      </c>
      <c r="K6" t="s">
        <v>18</v>
      </c>
      <c r="L6">
        <v>63.199999999999925</v>
      </c>
      <c r="M6">
        <v>68.699999999999989</v>
      </c>
      <c r="N6">
        <v>75.199999999999932</v>
      </c>
      <c r="O6" t="s">
        <v>19</v>
      </c>
      <c r="Q6" t="s">
        <v>20</v>
      </c>
      <c r="R6">
        <v>3.0999999999999917</v>
      </c>
      <c r="S6">
        <v>7.3999999999999622</v>
      </c>
      <c r="T6">
        <v>10.099999999999888</v>
      </c>
      <c r="U6">
        <f>T6+U19</f>
        <v>40.599999999999859</v>
      </c>
      <c r="V6">
        <f>U6+V19</f>
        <v>60.599999999999874</v>
      </c>
      <c r="W6">
        <f>V6+W19</f>
        <v>100.89999999999989</v>
      </c>
      <c r="X6">
        <v>260053640009.5</v>
      </c>
      <c r="Y6">
        <v>54238100000</v>
      </c>
      <c r="Z6">
        <v>-1.2279437093809242E-2</v>
      </c>
      <c r="AD6" t="s">
        <v>87</v>
      </c>
      <c r="AE6">
        <v>147</v>
      </c>
      <c r="AF6">
        <v>131</v>
      </c>
    </row>
    <row r="7" spans="1:33">
      <c r="A7" t="s">
        <v>21</v>
      </c>
      <c r="B7">
        <v>6.0000000000000053</v>
      </c>
      <c r="C7">
        <v>14.800000000000036</v>
      </c>
      <c r="D7">
        <v>26.500000000000078</v>
      </c>
      <c r="E7">
        <f t="shared" si="0"/>
        <v>45.899999999999942</v>
      </c>
      <c r="F7">
        <f t="shared" si="1"/>
        <v>63.799999999999969</v>
      </c>
      <c r="G7">
        <f t="shared" si="1"/>
        <v>93.10000000000008</v>
      </c>
      <c r="H7" s="2">
        <v>77030845009</v>
      </c>
      <c r="Q7" t="s">
        <v>22</v>
      </c>
      <c r="R7">
        <v>46.10000000000003</v>
      </c>
      <c r="S7">
        <v>57.09999999999993</v>
      </c>
      <c r="T7">
        <v>70.000000000000057</v>
      </c>
      <c r="X7">
        <v>181934760009.5</v>
      </c>
      <c r="Y7">
        <v>37634600000</v>
      </c>
      <c r="Z7">
        <v>-2.0894704553112375E-2</v>
      </c>
      <c r="AD7" t="s">
        <v>88</v>
      </c>
      <c r="AE7">
        <v>99</v>
      </c>
      <c r="AF7">
        <v>72</v>
      </c>
    </row>
    <row r="8" spans="1:33">
      <c r="A8" t="s">
        <v>23</v>
      </c>
      <c r="B8">
        <v>26.499999999999968</v>
      </c>
      <c r="C8">
        <v>56.900000000000176</v>
      </c>
      <c r="D8">
        <v>80.30000000000004</v>
      </c>
      <c r="E8">
        <f t="shared" si="0"/>
        <v>135.90000000000015</v>
      </c>
      <c r="F8">
        <f t="shared" si="1"/>
        <v>177.40000000000003</v>
      </c>
      <c r="G8">
        <f t="shared" si="1"/>
        <v>236.70000000000016</v>
      </c>
      <c r="H8" s="2">
        <v>49499625009</v>
      </c>
      <c r="K8" t="s">
        <v>37</v>
      </c>
      <c r="Q8" t="s">
        <v>26</v>
      </c>
      <c r="R8">
        <v>36.20000000000001</v>
      </c>
      <c r="S8">
        <v>42.100000000000023</v>
      </c>
      <c r="T8">
        <v>54.00000000000005</v>
      </c>
      <c r="X8">
        <v>859.45069999999998</v>
      </c>
      <c r="Y8">
        <v>24077250000</v>
      </c>
      <c r="Z8">
        <v>-2.6638194796442971E-2</v>
      </c>
      <c r="AD8" t="s">
        <v>20</v>
      </c>
      <c r="AE8">
        <v>23</v>
      </c>
      <c r="AF8">
        <v>26</v>
      </c>
    </row>
    <row r="9" spans="1:33">
      <c r="A9" t="s">
        <v>25</v>
      </c>
      <c r="B9">
        <v>58.900000000000063</v>
      </c>
      <c r="C9">
        <v>133.19999999999987</v>
      </c>
      <c r="D9">
        <v>179.2999999999999</v>
      </c>
      <c r="E9">
        <f t="shared" si="0"/>
        <v>234.60000000000002</v>
      </c>
      <c r="F9">
        <f t="shared" si="1"/>
        <v>251.09999999999997</v>
      </c>
      <c r="G9">
        <f t="shared" si="1"/>
        <v>250.40000000000003</v>
      </c>
      <c r="H9" s="2">
        <v>4902820009</v>
      </c>
      <c r="L9" t="s">
        <v>7</v>
      </c>
      <c r="M9" t="s">
        <v>8</v>
      </c>
      <c r="Q9" t="s">
        <v>29</v>
      </c>
      <c r="R9">
        <v>1.7000000000000348</v>
      </c>
      <c r="S9">
        <v>6.4000000000001833</v>
      </c>
      <c r="T9">
        <v>7.9000000000000181</v>
      </c>
      <c r="U9">
        <f>T9+U20</f>
        <v>17.300000000000093</v>
      </c>
      <c r="V9">
        <f>U9+V20</f>
        <v>22.100000000000009</v>
      </c>
      <c r="W9">
        <f>V9+W20</f>
        <v>33.700000000000067</v>
      </c>
      <c r="X9">
        <v>915400560009.5</v>
      </c>
      <c r="Y9">
        <v>189279900000</v>
      </c>
      <c r="Z9">
        <v>0.18644564626850191</v>
      </c>
      <c r="AD9" t="s">
        <v>89</v>
      </c>
      <c r="AE9">
        <v>259</v>
      </c>
      <c r="AF9">
        <v>232</v>
      </c>
    </row>
    <row r="10" spans="1:33">
      <c r="A10" t="s">
        <v>27</v>
      </c>
      <c r="B10">
        <v>11.299999999999866</v>
      </c>
      <c r="C10">
        <v>16.999999999999904</v>
      </c>
      <c r="D10">
        <v>26.200000000000003</v>
      </c>
      <c r="E10">
        <f t="shared" si="0"/>
        <v>41.900000000000048</v>
      </c>
      <c r="F10">
        <f t="shared" si="1"/>
        <v>54.899999999999949</v>
      </c>
      <c r="G10">
        <f t="shared" si="1"/>
        <v>84.400000000000034</v>
      </c>
      <c r="H10" t="s">
        <v>28</v>
      </c>
      <c r="K10" t="s">
        <v>12</v>
      </c>
      <c r="L10">
        <f>M4-L4</f>
        <v>19.400000000000084</v>
      </c>
      <c r="M10">
        <f>N4-M4</f>
        <v>11.200000000000102</v>
      </c>
      <c r="Q10" t="s">
        <v>30</v>
      </c>
      <c r="R10">
        <v>140.79999999999981</v>
      </c>
      <c r="S10">
        <v>148.59999999999985</v>
      </c>
      <c r="T10">
        <v>153.39999999999998</v>
      </c>
      <c r="X10">
        <v>493382400009.5</v>
      </c>
      <c r="Y10">
        <v>101834800000</v>
      </c>
      <c r="Z10">
        <v>0.45581579869911082</v>
      </c>
      <c r="AD10" t="s">
        <v>83</v>
      </c>
      <c r="AE10" t="s">
        <v>90</v>
      </c>
    </row>
    <row r="11" spans="1:33">
      <c r="A11" t="s">
        <v>13</v>
      </c>
      <c r="B11">
        <v>7.9000000000000181</v>
      </c>
      <c r="C11">
        <v>12.899999999999912</v>
      </c>
      <c r="D11">
        <v>16.999999999999904</v>
      </c>
      <c r="E11">
        <f t="shared" ref="E11:G14" si="2">D11+E25</f>
        <v>72.000000000000057</v>
      </c>
      <c r="F11">
        <f t="shared" si="2"/>
        <v>107.6999999999999</v>
      </c>
      <c r="G11">
        <f t="shared" si="2"/>
        <v>161.10000000000002</v>
      </c>
      <c r="K11" t="s">
        <v>15</v>
      </c>
      <c r="L11">
        <f t="shared" ref="L11:M11" si="3">M5-L5</f>
        <v>27.800000000000054</v>
      </c>
      <c r="M11">
        <f t="shared" si="3"/>
        <v>16.199999999999989</v>
      </c>
      <c r="Q11" t="s">
        <v>31</v>
      </c>
      <c r="R11">
        <v>3.4000000000000696</v>
      </c>
      <c r="S11">
        <v>8.5000000000000639</v>
      </c>
      <c r="T11">
        <v>11.700000000000044</v>
      </c>
      <c r="U11">
        <f>T11+U21</f>
        <v>20.399999999999974</v>
      </c>
      <c r="V11">
        <f>U11+V21</f>
        <v>28.200000000000003</v>
      </c>
      <c r="W11">
        <f>V11+W21</f>
        <v>49.700000000000081</v>
      </c>
      <c r="X11">
        <v>16108.16375</v>
      </c>
      <c r="Y11">
        <v>437849250000</v>
      </c>
      <c r="Z11">
        <v>0.27374684774056079</v>
      </c>
      <c r="AD11" t="s">
        <v>84</v>
      </c>
      <c r="AE11">
        <v>1</v>
      </c>
      <c r="AF11">
        <v>2</v>
      </c>
    </row>
    <row r="12" spans="1:33">
      <c r="A12" t="s">
        <v>20</v>
      </c>
      <c r="B12">
        <v>3.0999999999999917</v>
      </c>
      <c r="C12">
        <v>7.3999999999999622</v>
      </c>
      <c r="D12">
        <v>10.099999999999888</v>
      </c>
      <c r="E12">
        <f t="shared" si="2"/>
        <v>54.09999999999993</v>
      </c>
      <c r="F12">
        <f t="shared" si="2"/>
        <v>58.799999999999855</v>
      </c>
      <c r="G12">
        <f t="shared" si="2"/>
        <v>60.199999999999925</v>
      </c>
      <c r="K12" t="s">
        <v>18</v>
      </c>
      <c r="L12">
        <f t="shared" ref="L12:M12" si="4">M6-L6</f>
        <v>5.5000000000000639</v>
      </c>
      <c r="M12">
        <f t="shared" si="4"/>
        <v>6.4999999999999432</v>
      </c>
      <c r="Q12" t="s">
        <v>32</v>
      </c>
      <c r="R12">
        <v>30.299999999999994</v>
      </c>
      <c r="S12">
        <v>43.500000000000092</v>
      </c>
      <c r="T12">
        <v>55.400000000000119</v>
      </c>
      <c r="X12">
        <v>9695.8408999999992</v>
      </c>
      <c r="Y12">
        <v>247906500000</v>
      </c>
      <c r="Z12">
        <v>0.5528809228867293</v>
      </c>
      <c r="AD12" t="s">
        <v>91</v>
      </c>
      <c r="AE12">
        <v>0</v>
      </c>
      <c r="AF12">
        <v>2</v>
      </c>
    </row>
    <row r="13" spans="1:33">
      <c r="A13" t="s">
        <v>29</v>
      </c>
      <c r="B13">
        <v>1.7000000000000348</v>
      </c>
      <c r="C13">
        <v>6.4000000000001833</v>
      </c>
      <c r="D13">
        <v>7.9000000000000181</v>
      </c>
      <c r="E13">
        <f t="shared" si="2"/>
        <v>27.299999999999883</v>
      </c>
      <c r="F13">
        <f t="shared" si="2"/>
        <v>45.19999999999991</v>
      </c>
      <c r="G13">
        <f t="shared" si="2"/>
        <v>74.500000000000014</v>
      </c>
      <c r="Q13" t="s">
        <v>33</v>
      </c>
      <c r="R13">
        <v>38.20000000000001</v>
      </c>
      <c r="S13">
        <v>57.100000000000151</v>
      </c>
      <c r="T13">
        <v>79.099999999999952</v>
      </c>
      <c r="X13">
        <v>603.93835000000001</v>
      </c>
      <c r="Y13">
        <v>15159750000</v>
      </c>
      <c r="Z13">
        <v>-3.6641910307109171E-3</v>
      </c>
      <c r="AD13" t="s">
        <v>24</v>
      </c>
      <c r="AE13">
        <v>51229</v>
      </c>
      <c r="AF13">
        <v>48923</v>
      </c>
      <c r="AG13">
        <v>89310546000000</v>
      </c>
    </row>
    <row r="14" spans="1:33">
      <c r="A14" t="s">
        <v>31</v>
      </c>
      <c r="B14">
        <v>3.4000000000000696</v>
      </c>
      <c r="C14">
        <v>8.5000000000000639</v>
      </c>
      <c r="D14">
        <v>11.700000000000044</v>
      </c>
      <c r="E14">
        <f t="shared" si="2"/>
        <v>67.300000000000139</v>
      </c>
      <c r="F14">
        <f t="shared" si="2"/>
        <v>108.80000000000001</v>
      </c>
      <c r="G14">
        <f t="shared" si="2"/>
        <v>168.10000000000014</v>
      </c>
      <c r="Q14" t="s">
        <v>24</v>
      </c>
      <c r="R14">
        <v>194.59999999999988</v>
      </c>
      <c r="X14" t="s">
        <v>35</v>
      </c>
      <c r="Y14" s="3">
        <v>89310546000000</v>
      </c>
      <c r="Z14">
        <v>2.9594074215173718</v>
      </c>
      <c r="AD14" t="s">
        <v>33</v>
      </c>
      <c r="AE14">
        <v>9</v>
      </c>
      <c r="AF14">
        <v>8</v>
      </c>
      <c r="AG14">
        <v>15159750000</v>
      </c>
    </row>
    <row r="15" spans="1:33">
      <c r="M15" t="s">
        <v>74</v>
      </c>
    </row>
    <row r="16" spans="1:33">
      <c r="M16" t="s">
        <v>80</v>
      </c>
      <c r="Q16" t="s">
        <v>37</v>
      </c>
    </row>
    <row r="17" spans="1:23">
      <c r="A17" s="5"/>
      <c r="M17" t="s">
        <v>75</v>
      </c>
      <c r="N17" t="e">
        <f>188570000*(AVERAGE(B20:C20)) +9</f>
        <v>#DIV/0!</v>
      </c>
      <c r="R17">
        <v>1</v>
      </c>
      <c r="S17">
        <v>3</v>
      </c>
      <c r="T17">
        <v>5</v>
      </c>
      <c r="U17">
        <v>10</v>
      </c>
      <c r="V17">
        <v>15</v>
      </c>
      <c r="W17">
        <v>30</v>
      </c>
    </row>
    <row r="18" spans="1:23">
      <c r="A18" s="5"/>
      <c r="M18" t="s">
        <v>76</v>
      </c>
      <c r="N18">
        <f>1783500000*R18</f>
        <v>14089650000.000032</v>
      </c>
      <c r="Q18" t="s">
        <v>13</v>
      </c>
      <c r="R18">
        <v>7.9000000000000181</v>
      </c>
      <c r="S18">
        <f>S4-R4</f>
        <v>4.9999999999998934</v>
      </c>
      <c r="T18">
        <f>T4-S4</f>
        <v>4.0999999999999925</v>
      </c>
      <c r="U18">
        <f>N34</f>
        <v>12.1</v>
      </c>
      <c r="V18">
        <f>O34-N34</f>
        <v>12.000000000000009</v>
      </c>
      <c r="W18">
        <f>P34-O34</f>
        <v>23.299999999999876</v>
      </c>
    </row>
    <row r="19" spans="1:23">
      <c r="M19" t="s">
        <v>77</v>
      </c>
      <c r="N19">
        <f>293680000*(AVERAGE(A13:B13))+9.5</f>
        <v>499256009.50001025</v>
      </c>
      <c r="Q19" t="s">
        <v>20</v>
      </c>
      <c r="R19">
        <v>3.0999999999999917</v>
      </c>
      <c r="S19">
        <f>S6-R6</f>
        <v>4.2999999999999705</v>
      </c>
      <c r="T19">
        <f>T6-S6</f>
        <v>2.6999999999999256</v>
      </c>
      <c r="U19">
        <f>N37</f>
        <v>30.499999999999972</v>
      </c>
      <c r="V19">
        <f>O37-N37</f>
        <v>20.000000000000014</v>
      </c>
      <c r="W19">
        <f>P37-O37</f>
        <v>40.300000000000011</v>
      </c>
    </row>
    <row r="20" spans="1:23">
      <c r="M20" t="s">
        <v>78</v>
      </c>
      <c r="N20">
        <f>2213800000*R17</f>
        <v>2213800000</v>
      </c>
      <c r="Q20" t="s">
        <v>29</v>
      </c>
      <c r="R20">
        <v>1.7000000000000348</v>
      </c>
      <c r="S20">
        <f>S9-R9</f>
        <v>4.7000000000001485</v>
      </c>
      <c r="T20">
        <f>T9-S9</f>
        <v>1.4999999999998348</v>
      </c>
      <c r="U20">
        <f>N36</f>
        <v>9.400000000000075</v>
      </c>
      <c r="V20">
        <f>O36-N36</f>
        <v>4.7999999999999154</v>
      </c>
      <c r="W20">
        <f>P36-O36</f>
        <v>11.600000000000056</v>
      </c>
    </row>
    <row r="21" spans="1:23">
      <c r="M21" t="s">
        <v>79</v>
      </c>
      <c r="N21">
        <f>11.487*(N19)-0.5022</f>
        <v>5734953780.6244173</v>
      </c>
      <c r="Q21" t="s">
        <v>31</v>
      </c>
      <c r="R21">
        <v>3.4000000000000696</v>
      </c>
      <c r="S21">
        <f>S11-R11</f>
        <v>5.0999999999999943</v>
      </c>
      <c r="T21">
        <f>T11-S11</f>
        <v>3.1999999999999797</v>
      </c>
      <c r="U21">
        <f>N38</f>
        <v>8.69999999999993</v>
      </c>
      <c r="V21">
        <f>O38-N38</f>
        <v>7.8000000000000274</v>
      </c>
      <c r="W21">
        <f>P38-O38</f>
        <v>21.500000000000078</v>
      </c>
    </row>
    <row r="22" spans="1:23">
      <c r="A22" t="s">
        <v>37</v>
      </c>
      <c r="Q22" t="s">
        <v>24</v>
      </c>
      <c r="R22">
        <v>194.59999999999988</v>
      </c>
      <c r="U22">
        <f>N35</f>
        <v>55.099999999999923</v>
      </c>
    </row>
    <row r="23" spans="1:23">
      <c r="B23">
        <v>1</v>
      </c>
      <c r="C23">
        <v>3</v>
      </c>
      <c r="D23">
        <v>5</v>
      </c>
      <c r="E23">
        <v>10</v>
      </c>
      <c r="F23">
        <v>15</v>
      </c>
      <c r="G23">
        <v>30</v>
      </c>
      <c r="Q23" t="s">
        <v>16</v>
      </c>
      <c r="S23">
        <f>S5-R5</f>
        <v>9.2999999999998693</v>
      </c>
      <c r="T23">
        <f>T5-S5</f>
        <v>8.6000000000001648</v>
      </c>
    </row>
    <row r="24" spans="1:23">
      <c r="A24" t="s">
        <v>11</v>
      </c>
      <c r="B24">
        <v>5.0999999999999934</v>
      </c>
      <c r="C24">
        <f t="shared" ref="C24:D30" si="5">C4-B4</f>
        <v>11.89999999999991</v>
      </c>
      <c r="D24">
        <f t="shared" si="5"/>
        <v>11.400000000000077</v>
      </c>
      <c r="E24">
        <v>30.399999999999984</v>
      </c>
      <c r="F24">
        <f t="shared" ref="F24:G26" si="6">O43-N43</f>
        <v>16.299999999999976</v>
      </c>
      <c r="G24">
        <f t="shared" si="6"/>
        <v>43.299999999999898</v>
      </c>
      <c r="Q24" t="s">
        <v>22</v>
      </c>
      <c r="S24">
        <f>S7-R7</f>
        <v>10.999999999999901</v>
      </c>
      <c r="T24">
        <f>T7-S7</f>
        <v>12.900000000000126</v>
      </c>
    </row>
    <row r="25" spans="1:23">
      <c r="A25" t="s">
        <v>14</v>
      </c>
      <c r="B25">
        <v>6.0999999999999899</v>
      </c>
      <c r="C25">
        <f t="shared" si="5"/>
        <v>24.699999999999942</v>
      </c>
      <c r="D25">
        <f t="shared" si="5"/>
        <v>19.70000000000006</v>
      </c>
      <c r="E25">
        <v>55.000000000000156</v>
      </c>
      <c r="F25">
        <f t="shared" si="6"/>
        <v>35.699999999999847</v>
      </c>
      <c r="G25">
        <f t="shared" si="6"/>
        <v>53.400000000000105</v>
      </c>
      <c r="Q25" t="s">
        <v>26</v>
      </c>
      <c r="S25">
        <f>S8-R8</f>
        <v>5.9000000000000128</v>
      </c>
      <c r="T25">
        <f>T8-S8</f>
        <v>11.900000000000027</v>
      </c>
    </row>
    <row r="26" spans="1:23">
      <c r="A26" t="s">
        <v>17</v>
      </c>
      <c r="B26">
        <v>7.0999999999999899</v>
      </c>
      <c r="C26">
        <f t="shared" si="5"/>
        <v>76.30000000000004</v>
      </c>
      <c r="D26">
        <f t="shared" si="5"/>
        <v>49.700000000000074</v>
      </c>
      <c r="E26">
        <v>44.000000000000043</v>
      </c>
      <c r="F26">
        <f t="shared" si="6"/>
        <v>4.6999999999999247</v>
      </c>
      <c r="G26">
        <f t="shared" si="6"/>
        <v>1.4000000000000696</v>
      </c>
      <c r="Q26" t="s">
        <v>30</v>
      </c>
      <c r="S26">
        <f>S10-R10</f>
        <v>7.8000000000000398</v>
      </c>
      <c r="T26">
        <f>T10-S10</f>
        <v>4.8000000000001251</v>
      </c>
    </row>
    <row r="27" spans="1:23">
      <c r="A27" t="s">
        <v>21</v>
      </c>
      <c r="B27">
        <v>8.0999999999999908</v>
      </c>
      <c r="C27">
        <f t="shared" si="5"/>
        <v>8.8000000000000309</v>
      </c>
      <c r="D27">
        <f t="shared" si="5"/>
        <v>11.700000000000042</v>
      </c>
      <c r="E27">
        <v>19.399999999999864</v>
      </c>
      <c r="F27">
        <f t="shared" ref="F27:G29" si="7">O40-N40</f>
        <v>17.900000000000027</v>
      </c>
      <c r="G27">
        <f t="shared" si="7"/>
        <v>29.300000000000104</v>
      </c>
      <c r="Q27" t="s">
        <v>32</v>
      </c>
      <c r="S27">
        <f>S12-R12</f>
        <v>13.200000000000099</v>
      </c>
      <c r="T27">
        <f>T12-S12</f>
        <v>11.900000000000027</v>
      </c>
    </row>
    <row r="28" spans="1:23">
      <c r="A28" t="s">
        <v>23</v>
      </c>
      <c r="B28">
        <v>9.0999999999999908</v>
      </c>
      <c r="C28">
        <f t="shared" si="5"/>
        <v>30.400000000000208</v>
      </c>
      <c r="D28">
        <f t="shared" si="5"/>
        <v>23.399999999999864</v>
      </c>
      <c r="E28">
        <v>55.600000000000094</v>
      </c>
      <c r="F28">
        <f t="shared" si="7"/>
        <v>41.499999999999872</v>
      </c>
      <c r="G28">
        <f t="shared" si="7"/>
        <v>59.300000000000125</v>
      </c>
      <c r="Q28" t="s">
        <v>33</v>
      </c>
      <c r="S28">
        <f>S13-R13</f>
        <v>18.900000000000141</v>
      </c>
      <c r="T28">
        <f>T13-S13</f>
        <v>21.999999999999801</v>
      </c>
    </row>
    <row r="29" spans="1:23">
      <c r="A29" t="s">
        <v>25</v>
      </c>
      <c r="B29">
        <v>10.1</v>
      </c>
      <c r="C29">
        <f t="shared" si="5"/>
        <v>74.299999999999812</v>
      </c>
      <c r="D29">
        <f t="shared" si="5"/>
        <v>46.100000000000023</v>
      </c>
      <c r="E29">
        <v>55.300000000000125</v>
      </c>
      <c r="F29">
        <f t="shared" si="7"/>
        <v>16.499999999999957</v>
      </c>
      <c r="G29">
        <f t="shared" si="7"/>
        <v>-0.69999999999991758</v>
      </c>
    </row>
    <row r="30" spans="1:23">
      <c r="A30" t="s">
        <v>27</v>
      </c>
      <c r="B30">
        <v>11.1</v>
      </c>
      <c r="C30">
        <f t="shared" si="5"/>
        <v>5.7000000000000384</v>
      </c>
      <c r="D30">
        <f t="shared" si="5"/>
        <v>9.2000000000000988</v>
      </c>
      <c r="E30">
        <v>15.700000000000047</v>
      </c>
      <c r="F30">
        <f>O39-N39</f>
        <v>12.999999999999899</v>
      </c>
      <c r="G30">
        <f>P39-O39</f>
        <v>29.500000000000085</v>
      </c>
    </row>
    <row r="33" spans="1:25">
      <c r="A33" t="s">
        <v>116</v>
      </c>
      <c r="F33" t="s">
        <v>117</v>
      </c>
      <c r="N33" t="s">
        <v>58</v>
      </c>
      <c r="O33" t="s">
        <v>59</v>
      </c>
      <c r="P33" t="s">
        <v>60</v>
      </c>
    </row>
    <row r="34" spans="1:25">
      <c r="A34" t="s">
        <v>38</v>
      </c>
      <c r="B34" t="s">
        <v>39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47</v>
      </c>
      <c r="K34" t="s">
        <v>48</v>
      </c>
      <c r="M34" t="s">
        <v>61</v>
      </c>
      <c r="N34">
        <v>12.1</v>
      </c>
      <c r="O34">
        <v>24.100000000000009</v>
      </c>
      <c r="P34">
        <v>47.399999999999885</v>
      </c>
    </row>
    <row r="35" spans="1:25">
      <c r="A35">
        <v>1</v>
      </c>
      <c r="B35" t="s">
        <v>49</v>
      </c>
      <c r="C35" t="s">
        <v>50</v>
      </c>
      <c r="D35" t="s">
        <v>51</v>
      </c>
      <c r="E35">
        <v>25</v>
      </c>
      <c r="F35">
        <v>22.47</v>
      </c>
      <c r="G35">
        <v>678.5</v>
      </c>
      <c r="H35">
        <v>1203</v>
      </c>
      <c r="I35">
        <v>1</v>
      </c>
      <c r="K35">
        <v>173</v>
      </c>
      <c r="M35" t="s">
        <v>62</v>
      </c>
      <c r="N35">
        <v>55.099999999999923</v>
      </c>
      <c r="O35">
        <v>102.20000000000007</v>
      </c>
      <c r="P35">
        <v>102.20000000000007</v>
      </c>
    </row>
    <row r="36" spans="1:25">
      <c r="A36">
        <v>2</v>
      </c>
      <c r="B36" t="s">
        <v>49</v>
      </c>
      <c r="C36" t="s">
        <v>50</v>
      </c>
      <c r="D36" t="s">
        <v>52</v>
      </c>
      <c r="E36">
        <v>25</v>
      </c>
      <c r="F36">
        <v>26.93</v>
      </c>
      <c r="G36">
        <v>1003</v>
      </c>
      <c r="H36">
        <v>170.6</v>
      </c>
      <c r="I36">
        <v>0.26900000000000002</v>
      </c>
      <c r="K36">
        <v>173</v>
      </c>
      <c r="M36" t="s">
        <v>63</v>
      </c>
      <c r="N36">
        <v>9.400000000000075</v>
      </c>
      <c r="O36">
        <v>14.19999999999999</v>
      </c>
      <c r="P36">
        <v>25.800000000000047</v>
      </c>
    </row>
    <row r="37" spans="1:25">
      <c r="A37">
        <v>3</v>
      </c>
      <c r="B37" t="s">
        <v>49</v>
      </c>
      <c r="C37" t="s">
        <v>50</v>
      </c>
      <c r="D37" t="s">
        <v>53</v>
      </c>
      <c r="E37">
        <v>25</v>
      </c>
      <c r="F37">
        <v>25.98</v>
      </c>
      <c r="G37">
        <v>991.1</v>
      </c>
      <c r="H37">
        <v>184.4</v>
      </c>
      <c r="I37">
        <v>0.23300000000000001</v>
      </c>
      <c r="K37">
        <v>173</v>
      </c>
      <c r="M37" t="s">
        <v>64</v>
      </c>
      <c r="N37">
        <v>30.499999999999972</v>
      </c>
      <c r="O37">
        <v>50.499999999999986</v>
      </c>
      <c r="P37">
        <v>90.8</v>
      </c>
    </row>
    <row r="38" spans="1:25">
      <c r="A38">
        <v>4</v>
      </c>
      <c r="B38" t="s">
        <v>49</v>
      </c>
      <c r="C38" t="s">
        <v>54</v>
      </c>
      <c r="D38" t="s">
        <v>55</v>
      </c>
      <c r="E38">
        <v>25</v>
      </c>
      <c r="F38">
        <v>22.94</v>
      </c>
      <c r="G38">
        <v>355.6</v>
      </c>
      <c r="H38">
        <v>43.68</v>
      </c>
      <c r="I38">
        <v>0.28899999999999998</v>
      </c>
      <c r="K38">
        <v>173</v>
      </c>
      <c r="M38" t="s">
        <v>65</v>
      </c>
      <c r="N38">
        <v>8.69999999999993</v>
      </c>
      <c r="O38">
        <v>16.499999999999957</v>
      </c>
      <c r="P38">
        <v>38.000000000000036</v>
      </c>
    </row>
    <row r="39" spans="1:25">
      <c r="A39">
        <v>5</v>
      </c>
      <c r="B39" t="s">
        <v>49</v>
      </c>
      <c r="C39" t="s">
        <v>54</v>
      </c>
      <c r="D39" t="s">
        <v>56</v>
      </c>
      <c r="E39">
        <v>25</v>
      </c>
      <c r="F39">
        <v>23.41</v>
      </c>
      <c r="G39">
        <v>463.2</v>
      </c>
      <c r="H39">
        <v>41.08</v>
      </c>
      <c r="I39">
        <v>0.32300000000000001</v>
      </c>
      <c r="K39">
        <v>173</v>
      </c>
      <c r="M39" t="s">
        <v>66</v>
      </c>
      <c r="N39">
        <v>15.700000000000047</v>
      </c>
      <c r="O39">
        <v>28.699999999999946</v>
      </c>
      <c r="P39">
        <v>58.200000000000031</v>
      </c>
    </row>
    <row r="40" spans="1:25">
      <c r="A40">
        <v>6</v>
      </c>
      <c r="B40" t="s">
        <v>49</v>
      </c>
      <c r="C40" t="s">
        <v>54</v>
      </c>
      <c r="D40" t="s">
        <v>57</v>
      </c>
      <c r="E40">
        <v>25</v>
      </c>
      <c r="F40">
        <v>24.07</v>
      </c>
      <c r="G40">
        <v>446.4</v>
      </c>
      <c r="H40">
        <v>42.88</v>
      </c>
      <c r="I40">
        <v>0.31</v>
      </c>
      <c r="K40">
        <v>173</v>
      </c>
      <c r="M40" t="s">
        <v>15</v>
      </c>
      <c r="N40">
        <v>19.399999999999864</v>
      </c>
      <c r="O40">
        <v>37.299999999999891</v>
      </c>
      <c r="P40">
        <v>66.599999999999994</v>
      </c>
    </row>
    <row r="41" spans="1:25">
      <c r="M41" t="s">
        <v>67</v>
      </c>
      <c r="N41">
        <v>55.600000000000094</v>
      </c>
      <c r="O41">
        <v>97.099999999999966</v>
      </c>
      <c r="P41">
        <v>156.40000000000009</v>
      </c>
    </row>
    <row r="42" spans="1:25">
      <c r="M42" t="s">
        <v>68</v>
      </c>
      <c r="N42">
        <v>55.300000000000125</v>
      </c>
      <c r="O42">
        <v>71.800000000000082</v>
      </c>
      <c r="P42">
        <v>71.100000000000165</v>
      </c>
    </row>
    <row r="43" spans="1:25">
      <c r="M43" t="s">
        <v>12</v>
      </c>
      <c r="N43">
        <v>30.399999999999984</v>
      </c>
      <c r="O43">
        <v>46.69999999999996</v>
      </c>
      <c r="P43">
        <v>89.999999999999858</v>
      </c>
      <c r="X43" t="s">
        <v>74</v>
      </c>
    </row>
    <row r="44" spans="1:25">
      <c r="M44" t="s">
        <v>69</v>
      </c>
      <c r="N44">
        <v>55.000000000000156</v>
      </c>
      <c r="O44">
        <v>90.7</v>
      </c>
      <c r="P44">
        <v>144.10000000000011</v>
      </c>
      <c r="X44" t="s">
        <v>80</v>
      </c>
    </row>
    <row r="45" spans="1:25">
      <c r="M45" t="s">
        <v>70</v>
      </c>
      <c r="N45">
        <v>44.000000000000043</v>
      </c>
      <c r="O45">
        <v>48.699999999999967</v>
      </c>
      <c r="P45">
        <v>50.100000000000037</v>
      </c>
      <c r="X45" t="s">
        <v>75</v>
      </c>
      <c r="Y45" t="e">
        <f>188570000*(AVERAGE(M48:N48)) +9</f>
        <v>#DIV/0!</v>
      </c>
    </row>
    <row r="46" spans="1:25">
      <c r="X46" t="s">
        <v>76</v>
      </c>
      <c r="Y46">
        <f>1783500000*AC46</f>
        <v>0</v>
      </c>
    </row>
    <row r="47" spans="1:25">
      <c r="X47" t="s">
        <v>77</v>
      </c>
      <c r="Y47" t="e">
        <f>293680000*(AVERAGE(L41:M41))+9.5</f>
        <v>#DIV/0!</v>
      </c>
    </row>
    <row r="48" spans="1:25">
      <c r="X48" t="s">
        <v>78</v>
      </c>
      <c r="Y48">
        <f>2213800000*AC45</f>
        <v>0</v>
      </c>
    </row>
    <row r="49" spans="1:46">
      <c r="X49" t="s">
        <v>79</v>
      </c>
      <c r="Y49" t="e">
        <f>11.487*(Y47)-0.5022</f>
        <v>#DIV/0!</v>
      </c>
    </row>
    <row r="52" spans="1:46"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46"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46" ht="60">
      <c r="Q54" s="4"/>
      <c r="R54" s="4" t="s">
        <v>108</v>
      </c>
      <c r="S54" s="4"/>
      <c r="T54" s="4"/>
      <c r="U54" s="4"/>
      <c r="V54" s="4"/>
      <c r="W54" s="4" t="s">
        <v>108</v>
      </c>
      <c r="X54" s="4"/>
      <c r="Y54" s="4" t="s">
        <v>109</v>
      </c>
      <c r="Z54" s="4" t="s">
        <v>123</v>
      </c>
      <c r="AA54" s="4"/>
      <c r="AB54" s="4"/>
      <c r="AC54" s="4" t="s">
        <v>98</v>
      </c>
      <c r="AD54" s="4" t="s">
        <v>121</v>
      </c>
      <c r="AE54" s="4"/>
      <c r="AF54" s="4"/>
      <c r="AG54" t="s">
        <v>144</v>
      </c>
      <c r="AH54" s="9" t="s">
        <v>132</v>
      </c>
      <c r="AI54" s="9" t="s">
        <v>145</v>
      </c>
      <c r="AJ54" s="9" t="s">
        <v>146</v>
      </c>
      <c r="AK54" s="9" t="s">
        <v>133</v>
      </c>
      <c r="AL54" s="9" t="s">
        <v>134</v>
      </c>
      <c r="AM54" s="9" t="s">
        <v>135</v>
      </c>
      <c r="AN54" s="9" t="s">
        <v>136</v>
      </c>
      <c r="AO54" s="9" t="s">
        <v>137</v>
      </c>
      <c r="AP54" s="9" t="s">
        <v>138</v>
      </c>
      <c r="AQ54" s="9"/>
    </row>
    <row r="55" spans="1:46">
      <c r="A55" s="1"/>
      <c r="B55" s="1"/>
      <c r="C55" s="1"/>
      <c r="Q55" s="4"/>
      <c r="R55" s="4" t="s">
        <v>111</v>
      </c>
      <c r="S55" s="4" t="s">
        <v>118</v>
      </c>
      <c r="T55" s="4" t="s">
        <v>119</v>
      </c>
      <c r="U55" s="4"/>
      <c r="V55" s="4"/>
      <c r="W55" s="4" t="s">
        <v>111</v>
      </c>
      <c r="X55" s="4" t="s">
        <v>118</v>
      </c>
      <c r="Y55" s="4" t="s">
        <v>119</v>
      </c>
      <c r="Z55" s="4"/>
      <c r="AA55" s="4"/>
      <c r="AB55" s="4" t="s">
        <v>111</v>
      </c>
      <c r="AC55" s="4" t="s">
        <v>120</v>
      </c>
      <c r="AD55" s="4"/>
      <c r="AE55" s="4"/>
      <c r="AF55" s="4"/>
      <c r="AG55" s="5" t="s">
        <v>91</v>
      </c>
      <c r="AH55">
        <v>16.999999999999904</v>
      </c>
      <c r="AI55">
        <v>4.0999999999999925</v>
      </c>
      <c r="AJ55">
        <v>161.10000000000002</v>
      </c>
      <c r="AK55" s="10">
        <v>1.0198275034233928</v>
      </c>
      <c r="AL55" s="10">
        <v>1.2070656062990428</v>
      </c>
      <c r="AM55" s="10">
        <v>0.370812014720589</v>
      </c>
      <c r="AN55" s="6">
        <v>1783500000</v>
      </c>
      <c r="AO55" s="2">
        <v>3524160009.5</v>
      </c>
      <c r="AP55" s="2">
        <v>4845720009.5</v>
      </c>
    </row>
    <row r="56" spans="1:46">
      <c r="A56" s="1"/>
      <c r="Q56" s="4"/>
      <c r="R56" s="5" t="s">
        <v>91</v>
      </c>
      <c r="S56" s="4">
        <v>1</v>
      </c>
      <c r="T56" s="4">
        <v>2</v>
      </c>
      <c r="U56" s="6">
        <f>1783500000*AVERAGE(S56:T56)</f>
        <v>2675250000</v>
      </c>
      <c r="V56" s="4"/>
      <c r="W56" s="5" t="s">
        <v>91</v>
      </c>
      <c r="X56" s="4">
        <v>13</v>
      </c>
      <c r="Y56" s="4">
        <v>11</v>
      </c>
      <c r="Z56" s="6">
        <f>293680000*(AVERAGE(X56:Y56))+9.5</f>
        <v>3524160009.5</v>
      </c>
      <c r="AA56" s="4"/>
      <c r="AB56" s="5" t="s">
        <v>91</v>
      </c>
      <c r="AC56" s="4">
        <v>0.14880000054836273</v>
      </c>
      <c r="AD56" s="4">
        <f t="shared" ref="AD56:AD76" si="8">11.487*(AC56)-0.5022</f>
        <v>1.2070656062990428</v>
      </c>
      <c r="AE56" s="4"/>
      <c r="AF56" s="4"/>
      <c r="AG56" s="5" t="s">
        <v>92</v>
      </c>
      <c r="AH56">
        <v>64.599999999999994</v>
      </c>
      <c r="AI56">
        <v>8.6000000000001648</v>
      </c>
      <c r="AK56" s="10">
        <v>1.0198275034233928</v>
      </c>
      <c r="AL56" s="10">
        <v>1.1639893973797559</v>
      </c>
      <c r="AM56" s="10">
        <v>0.48625635047927507</v>
      </c>
      <c r="AN56" s="6">
        <v>1783500000</v>
      </c>
      <c r="AO56" s="2">
        <v>5139400009.5</v>
      </c>
      <c r="AP56" s="2">
        <v>44052000009.5</v>
      </c>
    </row>
    <row r="57" spans="1:46">
      <c r="A57" s="1"/>
      <c r="Q57" s="4"/>
      <c r="R57" s="5" t="s">
        <v>92</v>
      </c>
      <c r="S57" s="4">
        <v>2</v>
      </c>
      <c r="T57" s="4">
        <v>2</v>
      </c>
      <c r="U57" s="6">
        <f t="shared" ref="U57:U66" si="9">1783500000*AVERAGE(S57:T57)</f>
        <v>3567000000</v>
      </c>
      <c r="V57" s="4"/>
      <c r="W57" s="5" t="s">
        <v>92</v>
      </c>
      <c r="X57" s="4">
        <v>20</v>
      </c>
      <c r="Y57" s="4">
        <v>15</v>
      </c>
      <c r="Z57" s="6">
        <f t="shared" ref="Z57:Z72" si="10">293680000*(AVERAGE(X57:Y57))+9.5</f>
        <v>5139400009.5</v>
      </c>
      <c r="AA57" s="4"/>
      <c r="AB57" s="5" t="s">
        <v>92</v>
      </c>
      <c r="AC57" s="4">
        <v>0.14505000412464142</v>
      </c>
      <c r="AD57" s="4">
        <f t="shared" si="8"/>
        <v>1.1639893973797559</v>
      </c>
      <c r="AE57" s="4"/>
      <c r="AF57" s="4"/>
      <c r="AG57" s="5" t="s">
        <v>93</v>
      </c>
      <c r="AH57">
        <v>26.200000000000003</v>
      </c>
      <c r="AI57">
        <v>9.2000000000000988</v>
      </c>
      <c r="AJ57">
        <v>84.400000000000034</v>
      </c>
      <c r="AK57" s="10">
        <v>0.45409276232421403</v>
      </c>
      <c r="AL57" s="10">
        <v>0.5431170215673744</v>
      </c>
      <c r="AM57" s="10">
        <v>0.26398290362879639</v>
      </c>
      <c r="AN57" s="2">
        <v>1885700009</v>
      </c>
      <c r="AO57" s="6">
        <v>3671000009.5</v>
      </c>
      <c r="AP57" s="2">
        <v>1697130009</v>
      </c>
    </row>
    <row r="58" spans="1:46">
      <c r="A58" s="1"/>
      <c r="Q58" s="4"/>
      <c r="R58" s="5" t="s">
        <v>93</v>
      </c>
      <c r="S58" s="4">
        <v>2</v>
      </c>
      <c r="T58" s="4">
        <v>1</v>
      </c>
      <c r="U58" s="6">
        <f t="shared" si="9"/>
        <v>2675250000</v>
      </c>
      <c r="V58" s="4"/>
      <c r="W58" s="5" t="s">
        <v>93</v>
      </c>
      <c r="X58" s="4">
        <v>15</v>
      </c>
      <c r="Y58" s="4">
        <v>10</v>
      </c>
      <c r="Z58" s="6">
        <f t="shared" si="10"/>
        <v>3671000009.5</v>
      </c>
      <c r="AA58" s="4"/>
      <c r="AB58" s="5" t="s">
        <v>93</v>
      </c>
      <c r="AC58" s="4">
        <v>9.100000187754631E-2</v>
      </c>
      <c r="AD58" s="4">
        <f t="shared" si="8"/>
        <v>0.5431170215673744</v>
      </c>
      <c r="AE58" s="4"/>
      <c r="AF58" s="4"/>
      <c r="AG58" s="5" t="s">
        <v>94</v>
      </c>
      <c r="AH58">
        <v>75.199999999999932</v>
      </c>
      <c r="AI58" s="8">
        <v>6.4999999999999432</v>
      </c>
      <c r="AK58" s="10">
        <v>0.45409276232421403</v>
      </c>
      <c r="AL58" s="10">
        <v>0.49659465431347494</v>
      </c>
      <c r="AM58" s="10">
        <v>0.2145888233475387</v>
      </c>
      <c r="AN58" s="2">
        <v>1885700009</v>
      </c>
      <c r="AO58" s="11">
        <v>3230480009.5</v>
      </c>
      <c r="AP58" s="2">
        <v>1979985009</v>
      </c>
      <c r="AQ58" s="4"/>
    </row>
    <row r="59" spans="1:46">
      <c r="A59" s="1"/>
      <c r="Q59" s="4"/>
      <c r="R59" s="5" t="s">
        <v>94</v>
      </c>
      <c r="S59" s="4">
        <v>2</v>
      </c>
      <c r="T59" s="4">
        <v>2</v>
      </c>
      <c r="U59" s="6">
        <f t="shared" si="9"/>
        <v>3567000000</v>
      </c>
      <c r="V59" s="4"/>
      <c r="W59" s="5" t="s">
        <v>94</v>
      </c>
      <c r="X59" s="4">
        <v>10</v>
      </c>
      <c r="Y59" s="4">
        <v>12</v>
      </c>
      <c r="Z59" s="6">
        <f t="shared" si="10"/>
        <v>3230480009.5</v>
      </c>
      <c r="AA59" s="4"/>
      <c r="AB59" s="5" t="s">
        <v>94</v>
      </c>
      <c r="AC59" s="4">
        <v>8.6950000375509262E-2</v>
      </c>
      <c r="AD59" s="4">
        <f t="shared" si="8"/>
        <v>0.49659465431347494</v>
      </c>
      <c r="AE59" s="4"/>
      <c r="AF59" s="4"/>
      <c r="AG59" s="5" t="s">
        <v>24</v>
      </c>
      <c r="AH59" t="s">
        <v>143</v>
      </c>
      <c r="AI59" t="s">
        <v>143</v>
      </c>
      <c r="AK59" s="10">
        <v>3.3717906842708585</v>
      </c>
      <c r="AL59" s="10">
        <v>3.8565420738637446</v>
      </c>
      <c r="AM59" s="10">
        <v>2.9594074215173718</v>
      </c>
      <c r="AN59" s="6">
        <v>100002628500000</v>
      </c>
      <c r="AO59" s="11">
        <v>92476258500000</v>
      </c>
      <c r="AP59" s="6">
        <v>89310546000000</v>
      </c>
      <c r="AQ59" s="4"/>
    </row>
    <row r="60" spans="1:46">
      <c r="A60" s="1"/>
      <c r="Q60" s="4"/>
      <c r="R60" s="5" t="s">
        <v>24</v>
      </c>
      <c r="S60" s="4">
        <v>51431</v>
      </c>
      <c r="T60" s="4">
        <v>52271</v>
      </c>
      <c r="U60" s="6">
        <f t="shared" si="9"/>
        <v>92476258500000</v>
      </c>
      <c r="V60" s="4"/>
      <c r="W60" s="5" t="s">
        <v>24</v>
      </c>
      <c r="X60" s="7" t="s">
        <v>97</v>
      </c>
      <c r="Y60" s="7" t="s">
        <v>97</v>
      </c>
      <c r="Z60" s="4" t="s">
        <v>97</v>
      </c>
      <c r="AA60" s="4"/>
      <c r="AB60" s="5" t="s">
        <v>24</v>
      </c>
      <c r="AC60" s="4">
        <v>0.3794499933719635</v>
      </c>
      <c r="AD60" s="4">
        <f t="shared" si="8"/>
        <v>3.8565420738637446</v>
      </c>
      <c r="AE60" s="4"/>
      <c r="AF60" s="4"/>
      <c r="AG60" s="5" t="s">
        <v>26</v>
      </c>
      <c r="AH60">
        <v>54.00000000000005</v>
      </c>
      <c r="AI60">
        <v>11.900000000000027</v>
      </c>
      <c r="AK60" s="10">
        <v>3.3717906842708585</v>
      </c>
      <c r="AL60" s="10">
        <v>3.6428840228497981</v>
      </c>
      <c r="AM60" s="10">
        <v>-2.6638194796442971E-2</v>
      </c>
      <c r="AN60" s="6">
        <v>100002628500000</v>
      </c>
      <c r="AO60" s="11">
        <v>90897861000000</v>
      </c>
      <c r="AP60" s="2">
        <v>85045070009</v>
      </c>
      <c r="AQ60" s="4"/>
    </row>
    <row r="61" spans="1:46">
      <c r="Q61" s="4"/>
      <c r="R61" s="5" t="s">
        <v>26</v>
      </c>
      <c r="S61" s="4">
        <v>51786</v>
      </c>
      <c r="T61" s="4">
        <v>50146</v>
      </c>
      <c r="U61" s="6">
        <f t="shared" si="9"/>
        <v>90897861000000</v>
      </c>
      <c r="V61" s="4"/>
      <c r="W61" s="5" t="s">
        <v>26</v>
      </c>
      <c r="X61" s="7" t="s">
        <v>97</v>
      </c>
      <c r="Y61" s="7" t="s">
        <v>97</v>
      </c>
      <c r="Z61" s="4" t="s">
        <v>97</v>
      </c>
      <c r="AA61" s="4"/>
      <c r="AB61" s="5" t="s">
        <v>26</v>
      </c>
      <c r="AC61" s="4">
        <v>0.3608500063419342</v>
      </c>
      <c r="AD61" s="4">
        <f t="shared" si="8"/>
        <v>3.6428840228497981</v>
      </c>
      <c r="AE61" s="4"/>
      <c r="AF61" s="4"/>
      <c r="AG61" s="5" t="s">
        <v>95</v>
      </c>
      <c r="AH61">
        <v>26.500000000000078</v>
      </c>
      <c r="AI61">
        <v>11.700000000000042</v>
      </c>
      <c r="AJ61">
        <v>93.10000000000008</v>
      </c>
      <c r="AK61" s="10">
        <v>0.24100887846685948</v>
      </c>
      <c r="AL61" s="10">
        <v>0.25823939198926094</v>
      </c>
      <c r="AM61" s="10">
        <v>3.5624144151813475E-4</v>
      </c>
      <c r="AN61" s="2">
        <v>10082555045009</v>
      </c>
      <c r="AO61" s="11">
        <v>5579314875009</v>
      </c>
      <c r="AP61" s="2">
        <v>77030845009</v>
      </c>
      <c r="AQ61" s="4"/>
      <c r="AS61" t="s">
        <v>158</v>
      </c>
    </row>
    <row r="62" spans="1:46">
      <c r="Q62" s="4"/>
      <c r="R62" s="5" t="s">
        <v>95</v>
      </c>
      <c r="S62" s="4">
        <v>855</v>
      </c>
      <c r="T62" s="4">
        <v>804</v>
      </c>
      <c r="U62" s="6">
        <f t="shared" si="9"/>
        <v>1479413250000</v>
      </c>
      <c r="V62" s="4"/>
      <c r="W62" s="5" t="s">
        <v>95</v>
      </c>
      <c r="X62" s="4">
        <v>30454</v>
      </c>
      <c r="Y62" s="4">
        <v>28721</v>
      </c>
      <c r="Z62" s="6">
        <f>188570000*(AVERAGE(X62:Y62)) +9</f>
        <v>5579314875009</v>
      </c>
      <c r="AA62" s="4"/>
      <c r="AB62" s="5" t="s">
        <v>95</v>
      </c>
      <c r="AC62" s="4">
        <v>6.6199999302625656E-2</v>
      </c>
      <c r="AD62" s="4">
        <f t="shared" si="8"/>
        <v>0.25823939198926094</v>
      </c>
      <c r="AE62" s="4"/>
      <c r="AF62" s="4"/>
      <c r="AG62" s="5" t="s">
        <v>96</v>
      </c>
      <c r="AH62">
        <v>109.49999999999993</v>
      </c>
      <c r="AI62" s="8">
        <v>16.199999999999989</v>
      </c>
      <c r="AK62" s="10">
        <v>0.24100887846685948</v>
      </c>
      <c r="AL62" s="10">
        <v>0.10890841030441223</v>
      </c>
      <c r="AM62" s="10">
        <v>-3.2381685039773567E-2</v>
      </c>
      <c r="AN62" s="2">
        <v>10082555045009</v>
      </c>
      <c r="AO62" s="11">
        <v>3132713410009</v>
      </c>
      <c r="AP62" s="2">
        <v>234203940009</v>
      </c>
      <c r="AQ62" s="4"/>
      <c r="AR62" t="s">
        <v>61</v>
      </c>
      <c r="AS62">
        <v>1.0060386103913188</v>
      </c>
      <c r="AT62">
        <v>1.0060386103913188</v>
      </c>
    </row>
    <row r="63" spans="1:46">
      <c r="Q63" s="4"/>
      <c r="R63" s="5" t="s">
        <v>96</v>
      </c>
      <c r="S63" s="4">
        <v>475</v>
      </c>
      <c r="T63" s="4">
        <v>455</v>
      </c>
      <c r="U63" s="6">
        <f t="shared" si="9"/>
        <v>829327500000</v>
      </c>
      <c r="V63" s="4"/>
      <c r="W63" s="5" t="s">
        <v>96</v>
      </c>
      <c r="X63" s="4">
        <v>16741</v>
      </c>
      <c r="Y63" s="4">
        <v>16485</v>
      </c>
      <c r="Z63" s="6">
        <f>188570000*(AVERAGE(X63:Y63)) +9</f>
        <v>3132713410009</v>
      </c>
      <c r="AA63" s="4"/>
      <c r="AB63" s="5" t="s">
        <v>96</v>
      </c>
      <c r="AC63" s="4">
        <v>5.3200000897049904E-2</v>
      </c>
      <c r="AD63" s="4">
        <f t="shared" si="8"/>
        <v>0.10890841030441223</v>
      </c>
      <c r="AE63" s="4"/>
      <c r="AF63" s="4"/>
      <c r="AG63" s="5" t="s">
        <v>99</v>
      </c>
      <c r="AH63">
        <v>79.099999999999952</v>
      </c>
      <c r="AI63">
        <v>21.999999999999801</v>
      </c>
      <c r="AK63" s="10">
        <v>0.24100887846685948</v>
      </c>
      <c r="AL63" s="10">
        <v>0.12441584465950728</v>
      </c>
      <c r="AM63" s="10">
        <v>-3.6641910307109171E-3</v>
      </c>
      <c r="AN63" s="2">
        <v>10082555045009</v>
      </c>
      <c r="AO63" s="11">
        <v>3738023110009</v>
      </c>
      <c r="AP63" s="2">
        <v>59493835009</v>
      </c>
      <c r="AQ63" s="4"/>
      <c r="AR63" t="s">
        <v>27</v>
      </c>
      <c r="AS63">
        <v>0.48745343780331313</v>
      </c>
      <c r="AT63">
        <v>0.48745343780331313</v>
      </c>
    </row>
    <row r="64" spans="1:46">
      <c r="L64" s="2"/>
      <c r="Q64" s="4"/>
      <c r="R64" s="5" t="s">
        <v>99</v>
      </c>
      <c r="S64" s="4">
        <v>610</v>
      </c>
      <c r="T64" s="4">
        <v>428</v>
      </c>
      <c r="U64" s="6">
        <f t="shared" si="9"/>
        <v>925636500000</v>
      </c>
      <c r="V64" s="4"/>
      <c r="W64" s="5" t="s">
        <v>99</v>
      </c>
      <c r="X64" s="4">
        <v>23207</v>
      </c>
      <c r="Y64" s="4">
        <v>16439</v>
      </c>
      <c r="Z64" s="6">
        <f>188570000*(AVERAGE(X64:Y64)) +9</f>
        <v>3738023110009</v>
      </c>
      <c r="AA64" s="4"/>
      <c r="AB64" s="5" t="s">
        <v>99</v>
      </c>
      <c r="AC64" s="4">
        <v>5.4549999535083771E-2</v>
      </c>
      <c r="AD64" s="4">
        <f t="shared" si="8"/>
        <v>0.12441584465950728</v>
      </c>
      <c r="AE64" s="4"/>
      <c r="AF64" s="4"/>
      <c r="AG64" s="5" t="s">
        <v>100</v>
      </c>
      <c r="AH64">
        <v>80.30000000000004</v>
      </c>
      <c r="AI64">
        <v>23.399999999999864</v>
      </c>
      <c r="AJ64">
        <v>236.70000000000016</v>
      </c>
      <c r="AK64" s="10">
        <v>-2.6638216192647779E-2</v>
      </c>
      <c r="AL64" s="10">
        <v>-3.9848233054205762E-2</v>
      </c>
      <c r="AM64" s="10">
        <v>-3.5827800581976765E-2</v>
      </c>
      <c r="AN64" s="2">
        <v>605121130009</v>
      </c>
      <c r="AO64" s="11">
        <v>295772045009</v>
      </c>
      <c r="AP64" s="2">
        <v>49499625009</v>
      </c>
      <c r="AQ64" s="4"/>
      <c r="AR64" t="s">
        <v>159</v>
      </c>
      <c r="AT64">
        <v>0.56496410645831507</v>
      </c>
    </row>
    <row r="65" spans="17:46">
      <c r="Q65" s="4"/>
      <c r="R65" s="5" t="s">
        <v>100</v>
      </c>
      <c r="S65" s="4">
        <v>34</v>
      </c>
      <c r="T65" s="4">
        <v>46</v>
      </c>
      <c r="U65" s="6">
        <f t="shared" si="9"/>
        <v>71340000000</v>
      </c>
      <c r="V65" s="4"/>
      <c r="W65" s="5" t="s">
        <v>100</v>
      </c>
      <c r="X65" s="4">
        <v>1328</v>
      </c>
      <c r="Y65" s="4">
        <v>1809</v>
      </c>
      <c r="Z65" s="6">
        <f>188570000*(AVERAGE(X65:Y65)) +9</f>
        <v>295772045009</v>
      </c>
      <c r="AA65" s="4"/>
      <c r="AB65" s="5" t="s">
        <v>100</v>
      </c>
      <c r="AC65" s="4">
        <v>4.0250001475214958E-2</v>
      </c>
      <c r="AD65" s="4">
        <f t="shared" si="8"/>
        <v>-3.9848233054205762E-2</v>
      </c>
      <c r="AE65" s="4"/>
      <c r="AF65" s="4"/>
      <c r="AG65" s="5" t="s">
        <v>101</v>
      </c>
      <c r="AH65">
        <v>179.2999999999999</v>
      </c>
      <c r="AI65">
        <v>46.100000000000023</v>
      </c>
      <c r="AJ65">
        <v>250.40000000000003</v>
      </c>
      <c r="AK65" s="10">
        <v>4.1135097055882253E-2</v>
      </c>
      <c r="AL65" s="10">
        <v>-3.8699556401744439E-2</v>
      </c>
      <c r="AM65" s="10">
        <v>3.9412060680985461E-2</v>
      </c>
      <c r="AN65" s="2">
        <v>73070875009</v>
      </c>
      <c r="AO65" s="2">
        <v>2357125009</v>
      </c>
      <c r="AP65" s="2">
        <v>4902820009</v>
      </c>
      <c r="AQ65" s="4"/>
      <c r="AR65" t="s">
        <v>160</v>
      </c>
      <c r="AT65">
        <v>0.76329410401586373</v>
      </c>
    </row>
    <row r="66" spans="17:46">
      <c r="Q66" s="4"/>
      <c r="R66" s="5" t="s">
        <v>101</v>
      </c>
      <c r="S66" s="4">
        <v>1</v>
      </c>
      <c r="T66" s="4">
        <v>-1</v>
      </c>
      <c r="U66" s="6">
        <f t="shared" si="9"/>
        <v>0</v>
      </c>
      <c r="V66" s="4"/>
      <c r="W66" s="5" t="s">
        <v>101</v>
      </c>
      <c r="X66" s="4">
        <v>13</v>
      </c>
      <c r="Y66" s="4">
        <v>12</v>
      </c>
      <c r="Z66" s="6">
        <f t="shared" ref="Z66" si="11">188570000*(AVERAGE(X66:Y66)) +9</f>
        <v>2357125009</v>
      </c>
      <c r="AA66" s="4"/>
      <c r="AB66" s="5" t="s">
        <v>101</v>
      </c>
      <c r="AC66" s="4">
        <v>4.0349999442696571E-2</v>
      </c>
      <c r="AD66" s="4">
        <f t="shared" si="8"/>
        <v>-3.8699556401744439E-2</v>
      </c>
      <c r="AE66" s="4"/>
      <c r="AF66" s="4"/>
      <c r="AG66" s="5" t="s">
        <v>22</v>
      </c>
      <c r="AH66">
        <v>70.000000000000057</v>
      </c>
      <c r="AI66">
        <v>12.900000000000126</v>
      </c>
      <c r="AK66" s="10">
        <v>3.3643240934640168</v>
      </c>
      <c r="AL66" s="10">
        <v>3.4384153850555421</v>
      </c>
      <c r="AM66" s="10">
        <v>-2.0894704553112375E-2</v>
      </c>
      <c r="AN66" s="6">
        <v>100000666700000</v>
      </c>
      <c r="AO66" s="2">
        <v>78739331500000</v>
      </c>
      <c r="AP66" s="2">
        <v>181934760009.5</v>
      </c>
      <c r="AR66" t="s">
        <v>161</v>
      </c>
      <c r="AT66">
        <v>0.35510580934718655</v>
      </c>
    </row>
    <row r="67" spans="17:46">
      <c r="Q67" s="4"/>
      <c r="R67" s="5" t="s">
        <v>22</v>
      </c>
      <c r="S67" s="4">
        <v>35442</v>
      </c>
      <c r="T67" s="4">
        <v>35693</v>
      </c>
      <c r="U67" s="6">
        <f>2213800000*AVERAGE(S67:T67)</f>
        <v>78739331500000</v>
      </c>
      <c r="V67" s="4"/>
      <c r="W67" s="5" t="s">
        <v>22</v>
      </c>
      <c r="X67" s="7" t="s">
        <v>97</v>
      </c>
      <c r="Y67" s="7" t="s">
        <v>97</v>
      </c>
      <c r="Z67" s="4" t="s">
        <v>97</v>
      </c>
      <c r="AA67" s="4"/>
      <c r="AB67" s="5" t="s">
        <v>22</v>
      </c>
      <c r="AC67" s="4">
        <v>0.34305000305175781</v>
      </c>
      <c r="AD67" s="4">
        <f t="shared" si="8"/>
        <v>3.4384153850555421</v>
      </c>
      <c r="AE67" s="4"/>
      <c r="AF67" s="4"/>
      <c r="AG67" s="5" t="s">
        <v>20</v>
      </c>
      <c r="AH67">
        <v>10.099999999999888</v>
      </c>
      <c r="AI67">
        <v>2.6999999999999256</v>
      </c>
      <c r="AJ67">
        <v>60.199999999999925</v>
      </c>
      <c r="AK67" s="10">
        <v>3.3643240934640168</v>
      </c>
      <c r="AL67" s="8">
        <v>3.6130176596224306</v>
      </c>
      <c r="AM67" s="10">
        <v>-1.2279437093809242E-2</v>
      </c>
      <c r="AN67" s="6">
        <v>100000666700000</v>
      </c>
      <c r="AO67" s="2">
        <v>84788540000000</v>
      </c>
      <c r="AP67" s="2">
        <v>260053640009.5</v>
      </c>
      <c r="AR67" t="s">
        <v>162</v>
      </c>
      <c r="AT67">
        <v>0.30585721410716932</v>
      </c>
    </row>
    <row r="68" spans="17:46">
      <c r="Q68" s="4"/>
      <c r="R68" s="5" t="s">
        <v>20</v>
      </c>
      <c r="S68" s="4">
        <v>38086</v>
      </c>
      <c r="T68" s="4">
        <v>38514</v>
      </c>
      <c r="U68" s="6">
        <f>2213800000*AVERAGE(S68:T68)</f>
        <v>84788540000000</v>
      </c>
      <c r="V68" s="4"/>
      <c r="W68" s="5" t="s">
        <v>20</v>
      </c>
      <c r="X68" s="7" t="s">
        <v>97</v>
      </c>
      <c r="Y68" s="7" t="s">
        <v>97</v>
      </c>
      <c r="Z68" s="4" t="s">
        <v>97</v>
      </c>
      <c r="AA68" s="4"/>
      <c r="AB68" s="5" t="s">
        <v>20</v>
      </c>
      <c r="AC68" s="4">
        <v>0.35824999213218689</v>
      </c>
      <c r="AD68" s="4">
        <f t="shared" si="8"/>
        <v>3.6130176596224306</v>
      </c>
      <c r="AE68" s="4"/>
      <c r="AF68" s="4"/>
      <c r="AG68" s="5" t="s">
        <v>102</v>
      </c>
      <c r="AH68">
        <v>28.399999999999981</v>
      </c>
      <c r="AI68">
        <v>11.400000000000077</v>
      </c>
      <c r="AJ68">
        <v>118.39999999999984</v>
      </c>
      <c r="AK68" s="10">
        <v>0.3196948552720249</v>
      </c>
      <c r="AL68" s="8">
        <v>0.22148099024333068</v>
      </c>
      <c r="AM68" s="10">
        <v>6.6980856641381981E-2</v>
      </c>
      <c r="AN68" s="2">
        <v>9990112560009.5</v>
      </c>
      <c r="AO68" s="2">
        <v>8453725640009.5</v>
      </c>
      <c r="AP68" s="2">
        <v>563865600009.5</v>
      </c>
      <c r="AR68" t="s">
        <v>163</v>
      </c>
      <c r="AT68">
        <v>1.2173964832827548</v>
      </c>
    </row>
    <row r="69" spans="17:46">
      <c r="Q69" s="4"/>
      <c r="R69" s="5" t="s">
        <v>102</v>
      </c>
      <c r="S69" s="4">
        <v>798</v>
      </c>
      <c r="T69" s="4">
        <v>746</v>
      </c>
      <c r="U69" s="6">
        <f>2213800000*AVERAGE(S69:T69)</f>
        <v>1709053600000</v>
      </c>
      <c r="V69" s="4"/>
      <c r="W69" s="5" t="s">
        <v>102</v>
      </c>
      <c r="X69" s="4">
        <v>29857</v>
      </c>
      <c r="Y69" s="4">
        <v>27714</v>
      </c>
      <c r="Z69" s="6">
        <f>293680000*(AVERAGE(X69:Y69))+9.5</f>
        <v>8453725640009.5</v>
      </c>
      <c r="AA69" s="4"/>
      <c r="AB69" s="5" t="s">
        <v>102</v>
      </c>
      <c r="AC69" s="4">
        <v>6.2999999150633812E-2</v>
      </c>
      <c r="AD69" s="4">
        <f t="shared" si="8"/>
        <v>0.22148099024333068</v>
      </c>
      <c r="AE69" s="4"/>
      <c r="AF69" s="4"/>
      <c r="AG69" s="5" t="s">
        <v>103</v>
      </c>
      <c r="AH69">
        <v>73.200000000000159</v>
      </c>
      <c r="AI69" s="8">
        <v>11.200000000000102</v>
      </c>
      <c r="AK69" s="10">
        <v>0.3196948552720249</v>
      </c>
      <c r="AL69" s="8">
        <v>0.1422206965081394</v>
      </c>
      <c r="AM69" s="10">
        <v>3.7689002909883862E-2</v>
      </c>
      <c r="AN69" s="2">
        <v>9990112560009.5</v>
      </c>
      <c r="AO69" s="2">
        <v>3724302920009.5</v>
      </c>
      <c r="AP69" s="2">
        <v>13802960009.5</v>
      </c>
      <c r="AR69" t="s">
        <v>164</v>
      </c>
      <c r="AT69">
        <v>1.0141221710779282</v>
      </c>
    </row>
    <row r="70" spans="17:46">
      <c r="Q70" s="4"/>
      <c r="R70" s="5" t="s">
        <v>103</v>
      </c>
      <c r="S70" s="4">
        <v>387</v>
      </c>
      <c r="T70" s="4">
        <v>305</v>
      </c>
      <c r="U70" s="6">
        <f t="shared" ref="U70:U74" si="12">2213800000*AVERAGE(S70:T70)</f>
        <v>765974800000</v>
      </c>
      <c r="V70" s="4"/>
      <c r="W70" s="5" t="s">
        <v>103</v>
      </c>
      <c r="X70" s="4">
        <v>14206</v>
      </c>
      <c r="Y70" s="4">
        <v>11157</v>
      </c>
      <c r="Z70" s="6">
        <f t="shared" si="10"/>
        <v>3724302920009.5</v>
      </c>
      <c r="AA70" s="4"/>
      <c r="AB70" s="5" t="s">
        <v>103</v>
      </c>
      <c r="AC70" s="4">
        <v>5.6099999696016312E-2</v>
      </c>
      <c r="AD70" s="4">
        <f t="shared" si="8"/>
        <v>0.1422206965081394</v>
      </c>
      <c r="AE70" s="4"/>
      <c r="AF70" s="4"/>
      <c r="AG70" s="5" t="s">
        <v>104</v>
      </c>
      <c r="AH70">
        <v>66.900000000000077</v>
      </c>
      <c r="AI70">
        <v>19.70000000000006</v>
      </c>
      <c r="AJ70">
        <v>211.00000000000017</v>
      </c>
      <c r="AK70" s="10">
        <v>-9.4077026702463207E-3</v>
      </c>
      <c r="AL70" s="8">
        <v>7.1001289113611032E-2</v>
      </c>
      <c r="AM70" s="10">
        <v>-3.1807346713542906E-2</v>
      </c>
      <c r="AN70" s="2">
        <v>1085147600009.5</v>
      </c>
      <c r="AO70" s="2">
        <v>2509642440009.5</v>
      </c>
      <c r="AP70" s="2">
        <v>95739680009.5</v>
      </c>
    </row>
    <row r="71" spans="17:46">
      <c r="Q71" s="4"/>
      <c r="R71" s="5" t="s">
        <v>104</v>
      </c>
      <c r="S71" s="4">
        <v>276</v>
      </c>
      <c r="T71" s="4">
        <v>171</v>
      </c>
      <c r="U71" s="6">
        <f t="shared" si="12"/>
        <v>494784300000</v>
      </c>
      <c r="V71" s="4"/>
      <c r="W71" s="5" t="s">
        <v>104</v>
      </c>
      <c r="X71" s="4">
        <v>10581</v>
      </c>
      <c r="Y71" s="4">
        <v>6510</v>
      </c>
      <c r="Z71" s="6">
        <f t="shared" si="10"/>
        <v>2509642440009.5</v>
      </c>
      <c r="AA71" s="4"/>
      <c r="AB71" s="5" t="s">
        <v>104</v>
      </c>
      <c r="AC71" s="4">
        <v>4.9899999052286148E-2</v>
      </c>
      <c r="AD71" s="4">
        <f t="shared" si="8"/>
        <v>7.1001289113611032E-2</v>
      </c>
      <c r="AE71" s="4"/>
      <c r="AF71" s="4"/>
      <c r="AG71" s="5" t="s">
        <v>105</v>
      </c>
      <c r="AH71">
        <v>181.00000000000006</v>
      </c>
      <c r="AI71">
        <v>49.700000000000074</v>
      </c>
      <c r="AJ71">
        <v>231.10000000000011</v>
      </c>
      <c r="AK71" s="10">
        <v>-3.1233008387312244E-2</v>
      </c>
      <c r="AL71" s="8">
        <v>3.3668549041450002E-2</v>
      </c>
      <c r="AM71" s="10">
        <v>-2.721255451887844E-2</v>
      </c>
      <c r="AN71" s="2">
        <v>137001720009.5</v>
      </c>
      <c r="AO71" s="2">
        <v>241845480009.5</v>
      </c>
      <c r="AP71" s="2">
        <v>21438640009.5</v>
      </c>
    </row>
    <row r="72" spans="17:46">
      <c r="Q72" s="4"/>
      <c r="R72" s="5" t="s">
        <v>105</v>
      </c>
      <c r="S72" s="4">
        <v>33</v>
      </c>
      <c r="T72" s="4">
        <v>11</v>
      </c>
      <c r="U72" s="6">
        <f t="shared" si="12"/>
        <v>48703600000</v>
      </c>
      <c r="V72" s="4"/>
      <c r="W72" s="5" t="s">
        <v>105</v>
      </c>
      <c r="X72" s="4">
        <v>1238</v>
      </c>
      <c r="Y72" s="4">
        <v>409</v>
      </c>
      <c r="Z72" s="6">
        <f t="shared" si="10"/>
        <v>241845480009.5</v>
      </c>
      <c r="AA72" s="4"/>
      <c r="AB72" s="5" t="s">
        <v>105</v>
      </c>
      <c r="AC72" s="4">
        <v>4.6649999916553497E-2</v>
      </c>
      <c r="AD72" s="4">
        <f t="shared" si="8"/>
        <v>3.3668549041450002E-2</v>
      </c>
      <c r="AE72" s="4"/>
      <c r="AF72" s="4"/>
      <c r="AG72" s="5" t="s">
        <v>139</v>
      </c>
      <c r="AH72">
        <v>7.9000000000000181</v>
      </c>
      <c r="AI72">
        <v>1.4999999999998348</v>
      </c>
      <c r="AJ72">
        <v>74.500000000000014</v>
      </c>
      <c r="AK72" s="10">
        <v>1.2173964832827548</v>
      </c>
      <c r="AL72" s="10">
        <v>0.56496410645831507</v>
      </c>
      <c r="AM72" s="10">
        <v>0.18644564626850191</v>
      </c>
      <c r="AN72" s="6">
        <v>91485285000000</v>
      </c>
      <c r="AO72" s="6">
        <v>86308313700000</v>
      </c>
      <c r="AP72" s="2">
        <v>915400560009.5</v>
      </c>
    </row>
    <row r="73" spans="17:46">
      <c r="Q73" s="4"/>
      <c r="R73" s="5" t="s">
        <v>88</v>
      </c>
      <c r="S73" s="4">
        <v>39844</v>
      </c>
      <c r="T73" s="4">
        <v>38129</v>
      </c>
      <c r="U73" s="6">
        <f t="shared" si="12"/>
        <v>86308313700000</v>
      </c>
      <c r="V73" s="4"/>
      <c r="W73" s="5" t="s">
        <v>88</v>
      </c>
      <c r="X73" s="7" t="s">
        <v>97</v>
      </c>
      <c r="Y73" s="7" t="s">
        <v>97</v>
      </c>
      <c r="Z73" s="4" t="s">
        <v>97</v>
      </c>
      <c r="AA73" s="4"/>
      <c r="AB73" s="5" t="s">
        <v>88</v>
      </c>
      <c r="AC73" s="4">
        <v>0.40924999117851257</v>
      </c>
      <c r="AD73" s="4">
        <f t="shared" si="8"/>
        <v>4.1988546486675737</v>
      </c>
      <c r="AE73" s="4"/>
      <c r="AF73" s="4"/>
      <c r="AG73" s="5" t="s">
        <v>140</v>
      </c>
      <c r="AH73">
        <v>153.39999999999998</v>
      </c>
      <c r="AI73">
        <v>4.8000000000001251</v>
      </c>
      <c r="AK73" s="10">
        <v>1.2173964832827548</v>
      </c>
      <c r="AL73" s="10">
        <v>0.76329410401586373</v>
      </c>
      <c r="AM73" s="10">
        <v>0.45581579869911082</v>
      </c>
      <c r="AN73" s="6">
        <v>91485285000000</v>
      </c>
      <c r="AO73" s="6">
        <v>76955008700000</v>
      </c>
      <c r="AP73" s="2">
        <v>493382400009.5</v>
      </c>
    </row>
    <row r="74" spans="17:46">
      <c r="Q74" s="4"/>
      <c r="R74" s="5" t="s">
        <v>106</v>
      </c>
      <c r="S74" s="4">
        <v>34985</v>
      </c>
      <c r="T74" s="4">
        <v>34538</v>
      </c>
      <c r="U74" s="6">
        <f t="shared" si="12"/>
        <v>76955008700000</v>
      </c>
      <c r="V74" s="4"/>
      <c r="W74" s="5" t="s">
        <v>106</v>
      </c>
      <c r="X74" s="7" t="s">
        <v>97</v>
      </c>
      <c r="Y74" s="7" t="s">
        <v>97</v>
      </c>
      <c r="Z74" s="4" t="s">
        <v>97</v>
      </c>
      <c r="AA74" s="4"/>
      <c r="AB74" s="5" t="s">
        <v>106</v>
      </c>
      <c r="AC74" s="4">
        <v>0.39774999022483826</v>
      </c>
      <c r="AD74" s="4">
        <f t="shared" si="8"/>
        <v>4.0667541377127172</v>
      </c>
      <c r="AE74" s="4"/>
      <c r="AF74" s="4"/>
      <c r="AG74" s="5" t="s">
        <v>141</v>
      </c>
      <c r="AH74">
        <v>11.700000000000044</v>
      </c>
      <c r="AI74">
        <v>3.1999999999999797</v>
      </c>
      <c r="AJ74">
        <v>168.10000000000014</v>
      </c>
      <c r="AK74" s="10">
        <v>1.0141221710779282</v>
      </c>
      <c r="AL74" s="10">
        <v>0.35510580934718655</v>
      </c>
      <c r="AM74" s="10">
        <v>0.27374684774056079</v>
      </c>
      <c r="AN74" s="6">
        <v>89126845500000</v>
      </c>
      <c r="AO74" s="6">
        <v>77235359250000</v>
      </c>
      <c r="AP74" s="2">
        <v>1609916375009</v>
      </c>
    </row>
    <row r="75" spans="17:46">
      <c r="Q75" s="4"/>
      <c r="R75" s="5" t="s">
        <v>89</v>
      </c>
      <c r="S75" s="4">
        <v>43029</v>
      </c>
      <c r="T75" s="4">
        <v>43582</v>
      </c>
      <c r="U75" s="6">
        <f>1783500000*AVERAGE(S75:T75)</f>
        <v>77235359250000</v>
      </c>
      <c r="V75" s="4"/>
      <c r="W75" s="5" t="s">
        <v>89</v>
      </c>
      <c r="X75" s="7" t="s">
        <v>97</v>
      </c>
      <c r="Y75" s="7" t="s">
        <v>97</v>
      </c>
      <c r="Z75" s="4" t="s">
        <v>97</v>
      </c>
      <c r="AA75" s="4"/>
      <c r="AB75" s="5" t="s">
        <v>89</v>
      </c>
      <c r="AC75" s="4">
        <v>0.40489999949932098</v>
      </c>
      <c r="AD75" s="4">
        <f t="shared" si="8"/>
        <v>4.1488862942487001</v>
      </c>
      <c r="AE75" s="4"/>
      <c r="AF75" s="4"/>
      <c r="AG75" s="5" t="s">
        <v>142</v>
      </c>
      <c r="AH75">
        <v>55.400000000000119</v>
      </c>
      <c r="AI75">
        <v>11.900000000000027</v>
      </c>
      <c r="AK75" s="10">
        <v>1.0141221710779282</v>
      </c>
      <c r="AL75" s="10">
        <v>0.30585721410716932</v>
      </c>
      <c r="AM75" s="10">
        <v>0.5528809228867293</v>
      </c>
      <c r="AN75" s="6">
        <v>89126845500000</v>
      </c>
      <c r="AO75" s="6">
        <v>71370319500000</v>
      </c>
      <c r="AP75" s="2">
        <v>968684090009</v>
      </c>
    </row>
    <row r="76" spans="17:46">
      <c r="Q76" s="4"/>
      <c r="R76" s="5" t="s">
        <v>87</v>
      </c>
      <c r="S76" s="4">
        <v>39781</v>
      </c>
      <c r="T76" s="4">
        <v>40253</v>
      </c>
      <c r="U76" s="6">
        <f>1783500000*AVERAGE(S76:T76)</f>
        <v>71370319500000</v>
      </c>
      <c r="V76" s="4"/>
      <c r="W76" s="5" t="s">
        <v>87</v>
      </c>
      <c r="X76" s="7" t="s">
        <v>97</v>
      </c>
      <c r="Y76" s="7" t="s">
        <v>97</v>
      </c>
      <c r="Z76" s="4" t="s">
        <v>97</v>
      </c>
      <c r="AA76" s="4"/>
      <c r="AB76" s="5" t="s">
        <v>87</v>
      </c>
      <c r="AC76" s="4">
        <v>0.38814999163150787</v>
      </c>
      <c r="AD76" s="4">
        <f t="shared" si="8"/>
        <v>3.9564789538711311</v>
      </c>
      <c r="AE76" s="4"/>
      <c r="AF76" s="4"/>
      <c r="AG76" s="5" t="s">
        <v>147</v>
      </c>
    </row>
    <row r="77" spans="17:46">
      <c r="Q77" s="4"/>
      <c r="R77" s="4"/>
      <c r="S77" s="4"/>
      <c r="T77" s="4"/>
      <c r="U77" s="6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7:46">
      <c r="Q78" s="4"/>
      <c r="R78" s="4"/>
      <c r="S78" s="4"/>
      <c r="T78" s="4"/>
      <c r="U78" s="6"/>
      <c r="V78" s="4"/>
      <c r="W78" s="4" t="s">
        <v>110</v>
      </c>
      <c r="X78" s="4"/>
      <c r="Y78" s="4"/>
      <c r="Z78" s="4"/>
      <c r="AA78" s="4"/>
      <c r="AB78" s="5" t="s">
        <v>110</v>
      </c>
      <c r="AC78" s="4"/>
      <c r="AD78" s="4"/>
      <c r="AE78" s="4"/>
      <c r="AF78" s="4"/>
    </row>
    <row r="79" spans="17:46">
      <c r="Q79" s="4"/>
      <c r="R79" s="4"/>
      <c r="S79" s="4"/>
      <c r="T79" s="4"/>
      <c r="U79" s="6"/>
      <c r="V79" s="4"/>
      <c r="W79" s="4" t="s">
        <v>124</v>
      </c>
      <c r="X79" s="4">
        <v>2249</v>
      </c>
      <c r="Y79" s="4">
        <v>1591</v>
      </c>
      <c r="Z79" s="6">
        <f>293680000*(AVERAGE(X79:Y79))+9.5</f>
        <v>563865600009.5</v>
      </c>
      <c r="AA79" s="4"/>
      <c r="AB79" s="4" t="s">
        <v>11</v>
      </c>
      <c r="AC79" s="4">
        <v>4.9550000578165054E-2</v>
      </c>
      <c r="AD79" s="4">
        <f t="shared" ref="AD79:AD86" si="13">11.487*(AC79)-0.5022</f>
        <v>6.6980856641381981E-2</v>
      </c>
      <c r="AE79" s="4"/>
      <c r="AF79" s="4"/>
    </row>
    <row r="80" spans="17:46">
      <c r="Q80" s="4"/>
      <c r="R80" s="4"/>
      <c r="S80" s="4"/>
      <c r="T80" s="4"/>
      <c r="U80" s="6"/>
      <c r="V80" s="4"/>
      <c r="W80" s="4" t="s">
        <v>125</v>
      </c>
      <c r="X80" s="4">
        <v>450</v>
      </c>
      <c r="Y80" s="4">
        <v>202</v>
      </c>
      <c r="Z80" s="6">
        <f>293680000*(AVERAGE(X80:Y80))+9.5</f>
        <v>95739680009.5</v>
      </c>
      <c r="AA80" s="4"/>
      <c r="AB80" s="4" t="s">
        <v>14</v>
      </c>
      <c r="AC80" s="4">
        <v>4.0950000286102295E-2</v>
      </c>
      <c r="AD80" s="4">
        <f t="shared" si="13"/>
        <v>-3.1807346713542906E-2</v>
      </c>
      <c r="AE80" s="4"/>
      <c r="AF80" s="4"/>
    </row>
    <row r="81" spans="17:32">
      <c r="Q81" s="4"/>
      <c r="R81" s="4"/>
      <c r="S81" s="4"/>
      <c r="T81" s="4"/>
      <c r="U81" s="6"/>
      <c r="V81" s="4"/>
      <c r="W81" s="4" t="s">
        <v>126</v>
      </c>
      <c r="X81" s="4">
        <v>75</v>
      </c>
      <c r="Y81" s="4">
        <v>71</v>
      </c>
      <c r="Z81" s="6">
        <f>293680000*(AVERAGE(X81:Y81))+9.5</f>
        <v>21438640009.5</v>
      </c>
      <c r="AA81" s="4"/>
      <c r="AB81" s="4" t="s">
        <v>17</v>
      </c>
      <c r="AC81" s="4">
        <v>4.1349999606609344E-2</v>
      </c>
      <c r="AD81" s="4">
        <f t="shared" si="13"/>
        <v>-2.721255451887844E-2</v>
      </c>
      <c r="AE81" s="4"/>
      <c r="AF81" s="4"/>
    </row>
    <row r="82" spans="17:32">
      <c r="Q82" s="4"/>
      <c r="R82" s="4"/>
      <c r="S82" s="4"/>
      <c r="T82" s="4"/>
      <c r="U82" s="6"/>
      <c r="V82" s="4"/>
      <c r="W82" s="4" t="s">
        <v>127</v>
      </c>
      <c r="X82" s="4">
        <v>740</v>
      </c>
      <c r="Y82" s="4">
        <v>77</v>
      </c>
      <c r="Z82" s="6">
        <f>188570000*(AVERAGE(X82:Y82)) +9</f>
        <v>77030845009</v>
      </c>
      <c r="AA82" s="4"/>
      <c r="AB82" s="4" t="s">
        <v>21</v>
      </c>
      <c r="AC82" s="4">
        <v>4.374999925494194E-2</v>
      </c>
      <c r="AD82" s="4">
        <f t="shared" si="13"/>
        <v>3.5624144151813475E-4</v>
      </c>
      <c r="AE82" s="4"/>
      <c r="AF82" s="4"/>
    </row>
    <row r="83" spans="17:32">
      <c r="Q83" s="4"/>
      <c r="R83" s="4"/>
      <c r="S83" s="4"/>
      <c r="T83" s="4"/>
      <c r="U83" s="6"/>
      <c r="V83" s="4"/>
      <c r="W83" s="4" t="s">
        <v>128</v>
      </c>
      <c r="X83" s="4">
        <v>255</v>
      </c>
      <c r="Y83" s="4">
        <v>270</v>
      </c>
      <c r="Z83" s="6">
        <f t="shared" ref="Z83:Z86" si="14">188570000*(AVERAGE(X83:Y83)) +9</f>
        <v>49499625009</v>
      </c>
      <c r="AA83" s="4"/>
      <c r="AB83" s="4" t="s">
        <v>23</v>
      </c>
      <c r="AC83" s="4">
        <v>4.0599999949336052E-2</v>
      </c>
      <c r="AD83" s="4">
        <f t="shared" si="13"/>
        <v>-3.5827800581976765E-2</v>
      </c>
      <c r="AE83" s="4"/>
      <c r="AF83" s="4"/>
    </row>
    <row r="84" spans="17:32">
      <c r="Q84" s="4"/>
      <c r="R84" s="4"/>
      <c r="S84" s="4"/>
      <c r="T84" s="4"/>
      <c r="U84" s="6"/>
      <c r="V84" s="4"/>
      <c r="W84" s="4" t="s">
        <v>129</v>
      </c>
      <c r="X84" s="4">
        <v>28</v>
      </c>
      <c r="Y84" s="4">
        <v>24</v>
      </c>
      <c r="Z84" s="6">
        <f t="shared" si="14"/>
        <v>4902820009</v>
      </c>
      <c r="AA84" s="4"/>
      <c r="AB84" s="4" t="s">
        <v>25</v>
      </c>
      <c r="AC84" s="4">
        <v>4.7150000929832458E-2</v>
      </c>
      <c r="AD84" s="4">
        <f t="shared" si="13"/>
        <v>3.9412060680985461E-2</v>
      </c>
      <c r="AE84" s="4"/>
      <c r="AF84" s="4"/>
    </row>
    <row r="85" spans="17:32">
      <c r="Q85" s="4"/>
      <c r="R85" s="4"/>
      <c r="S85" s="4"/>
      <c r="T85" s="4"/>
      <c r="U85" s="6"/>
      <c r="V85" s="4"/>
      <c r="W85" s="4" t="s">
        <v>130</v>
      </c>
      <c r="X85" s="4">
        <v>9</v>
      </c>
      <c r="Y85" s="4">
        <v>9</v>
      </c>
      <c r="Z85" s="6">
        <f>188570000*(AVERAGE(X85:Y85)) +9</f>
        <v>1697130009</v>
      </c>
      <c r="AA85" s="4"/>
      <c r="AB85" s="4" t="s">
        <v>27</v>
      </c>
      <c r="AC85" s="4">
        <v>6.6700000315904617E-2</v>
      </c>
      <c r="AD85" s="4">
        <f t="shared" si="13"/>
        <v>0.26398290362879639</v>
      </c>
      <c r="AE85" s="4"/>
      <c r="AF85" s="4"/>
    </row>
    <row r="86" spans="17:32">
      <c r="Q86" s="4"/>
      <c r="R86" s="4"/>
      <c r="S86" s="4"/>
      <c r="T86" s="4"/>
      <c r="U86" s="6"/>
      <c r="V86" s="4"/>
      <c r="W86" s="5" t="s">
        <v>131</v>
      </c>
      <c r="X86" s="4">
        <v>11</v>
      </c>
      <c r="Y86" s="4">
        <v>9</v>
      </c>
      <c r="Z86" s="6">
        <f t="shared" si="14"/>
        <v>1885700009</v>
      </c>
      <c r="AA86" s="4"/>
      <c r="AB86" s="5" t="s">
        <v>107</v>
      </c>
      <c r="AC86" s="4">
        <v>4.5499999076128006E-2</v>
      </c>
      <c r="AD86" s="4">
        <f t="shared" si="13"/>
        <v>2.0458489387482404E-2</v>
      </c>
      <c r="AE86" s="4"/>
      <c r="AF86" s="4"/>
    </row>
    <row r="87" spans="17:32">
      <c r="Q87" s="4"/>
      <c r="R87" s="4"/>
      <c r="S87" s="4"/>
      <c r="T87" s="4"/>
      <c r="U87" s="6"/>
      <c r="V87" s="4"/>
      <c r="W87" s="4" t="s">
        <v>113</v>
      </c>
      <c r="X87" s="4"/>
      <c r="Y87" s="4"/>
      <c r="Z87" s="4"/>
      <c r="AA87" s="4"/>
      <c r="AB87" s="4" t="s">
        <v>113</v>
      </c>
      <c r="AC87" s="4"/>
      <c r="AD87" s="4"/>
      <c r="AE87" s="4"/>
      <c r="AF87" s="4"/>
    </row>
    <row r="88" spans="17:32">
      <c r="Q88" s="4"/>
      <c r="R88" s="5" t="s">
        <v>16</v>
      </c>
      <c r="S88" s="4">
        <v>5</v>
      </c>
      <c r="T88" s="4">
        <v>5</v>
      </c>
      <c r="U88" s="6">
        <f>1783500000*AVERAGE(S88:T88)</f>
        <v>8917500000</v>
      </c>
      <c r="V88" s="4"/>
      <c r="W88" s="5" t="s">
        <v>16</v>
      </c>
      <c r="X88" s="4">
        <v>162</v>
      </c>
      <c r="Y88" s="4">
        <v>138</v>
      </c>
      <c r="Z88" s="6">
        <f>293680000*(AVERAGE(X88:Y88))+9.5</f>
        <v>44052000009.5</v>
      </c>
      <c r="AA88" s="4"/>
      <c r="AB88" s="5" t="s">
        <v>16</v>
      </c>
      <c r="AC88" s="4">
        <v>8.6050000041723251E-2</v>
      </c>
      <c r="AD88" s="4">
        <f t="shared" ref="AD88:AD98" si="15">11.487*(AC88)-0.5022</f>
        <v>0.48625635047927507</v>
      </c>
      <c r="AE88" s="4"/>
      <c r="AF88" s="4"/>
    </row>
    <row r="89" spans="17:32">
      <c r="Q89" s="4"/>
      <c r="R89" s="5" t="s">
        <v>22</v>
      </c>
      <c r="S89" s="4">
        <v>17</v>
      </c>
      <c r="T89" s="4">
        <v>17</v>
      </c>
      <c r="U89" s="6">
        <f>2213800000*AVERAGE(S89:T89)</f>
        <v>37634600000</v>
      </c>
      <c r="V89" s="4"/>
      <c r="W89" s="5" t="s">
        <v>22</v>
      </c>
      <c r="X89" s="4">
        <v>609</v>
      </c>
      <c r="Y89" s="4">
        <v>630</v>
      </c>
      <c r="Z89" s="6">
        <f>293680000*(AVERAGE(X89:Y89))+9.5</f>
        <v>181934760009.5</v>
      </c>
      <c r="AA89" s="4"/>
      <c r="AB89" s="5" t="s">
        <v>22</v>
      </c>
      <c r="AC89" s="4">
        <v>4.1899999603629112E-2</v>
      </c>
      <c r="AD89" s="4">
        <f t="shared" si="15"/>
        <v>-2.0894704553112375E-2</v>
      </c>
      <c r="AE89" s="4"/>
      <c r="AF89" s="4"/>
    </row>
    <row r="90" spans="17:32">
      <c r="Q90" s="4"/>
      <c r="R90" s="5" t="s">
        <v>85</v>
      </c>
      <c r="S90" s="4">
        <v>13</v>
      </c>
      <c r="T90" s="4">
        <v>14</v>
      </c>
      <c r="U90" s="6">
        <f>1783500000*AVERAGE(S90:T90)</f>
        <v>24077250000</v>
      </c>
      <c r="V90" s="4"/>
      <c r="W90" s="5" t="s">
        <v>85</v>
      </c>
      <c r="X90" s="4">
        <v>421</v>
      </c>
      <c r="Y90" s="4">
        <v>481</v>
      </c>
      <c r="Z90" s="6">
        <f>188570000*(AVERAGE(X90:Y90)) +9</f>
        <v>85045070009</v>
      </c>
      <c r="AA90" s="4"/>
      <c r="AB90" s="5" t="s">
        <v>85</v>
      </c>
      <c r="AC90" s="4">
        <v>4.14000004529953E-2</v>
      </c>
      <c r="AD90" s="4">
        <f t="shared" si="15"/>
        <v>-2.6638194796442971E-2</v>
      </c>
      <c r="AE90" s="4"/>
      <c r="AF90" s="4"/>
    </row>
    <row r="91" spans="17:32">
      <c r="Q91" s="4"/>
      <c r="R91" s="5" t="s">
        <v>86</v>
      </c>
      <c r="S91" s="4">
        <v>46</v>
      </c>
      <c r="T91" s="4">
        <v>46</v>
      </c>
      <c r="U91" s="6">
        <f>2213800000*AVERAGE(S91:T91)</f>
        <v>101834800000</v>
      </c>
      <c r="V91" s="4"/>
      <c r="W91" s="5" t="s">
        <v>86</v>
      </c>
      <c r="X91" s="4">
        <v>1693</v>
      </c>
      <c r="Y91" s="4">
        <v>1667</v>
      </c>
      <c r="Z91" s="6">
        <f>293680000*(AVERAGE(X91:Y91))+9.5</f>
        <v>493382400009.5</v>
      </c>
      <c r="AA91" s="4"/>
      <c r="AB91" s="5" t="s">
        <v>86</v>
      </c>
      <c r="AC91" s="4">
        <v>8.3399999886751175E-2</v>
      </c>
      <c r="AD91" s="4">
        <f t="shared" si="15"/>
        <v>0.45581579869911082</v>
      </c>
      <c r="AE91" s="4"/>
      <c r="AF91" s="4"/>
    </row>
    <row r="92" spans="17:32">
      <c r="Q92" s="4"/>
      <c r="R92" s="5" t="s">
        <v>87</v>
      </c>
      <c r="S92" s="4">
        <v>147</v>
      </c>
      <c r="T92" s="4">
        <v>131</v>
      </c>
      <c r="U92" s="6">
        <f>1783500000*AVERAGE(S92:T92)</f>
        <v>247906500000</v>
      </c>
      <c r="V92" s="4"/>
      <c r="W92" s="5" t="s">
        <v>87</v>
      </c>
      <c r="X92" s="4">
        <v>5474</v>
      </c>
      <c r="Y92" s="4">
        <v>4800</v>
      </c>
      <c r="Z92" s="6">
        <f>188570000*(AVERAGE(X92:Y92)) +9</f>
        <v>968684090009</v>
      </c>
      <c r="AA92" s="4"/>
      <c r="AB92" s="5" t="s">
        <v>87</v>
      </c>
      <c r="AC92" s="4">
        <v>9.1849997639656067E-2</v>
      </c>
      <c r="AD92" s="4">
        <f t="shared" si="15"/>
        <v>0.5528809228867293</v>
      </c>
      <c r="AE92" s="4"/>
      <c r="AF92" s="4"/>
    </row>
    <row r="93" spans="17:32">
      <c r="Q93" s="4"/>
      <c r="R93" s="5" t="s">
        <v>88</v>
      </c>
      <c r="S93" s="4">
        <v>99</v>
      </c>
      <c r="T93" s="4">
        <v>72</v>
      </c>
      <c r="U93" s="6">
        <f>2213800000*AVERAGE(S93:T93)</f>
        <v>189279900000</v>
      </c>
      <c r="V93" s="4"/>
      <c r="W93" s="5" t="s">
        <v>88</v>
      </c>
      <c r="X93" s="4">
        <v>3629</v>
      </c>
      <c r="Y93" s="4">
        <v>2605</v>
      </c>
      <c r="Z93" s="6">
        <f>293680000*(AVERAGE(X93:Y93))+9.5</f>
        <v>915400560009.5</v>
      </c>
      <c r="AA93" s="4"/>
      <c r="AB93" s="5" t="s">
        <v>88</v>
      </c>
      <c r="AC93" s="4">
        <v>5.9949999675154686E-2</v>
      </c>
      <c r="AD93" s="4">
        <f t="shared" si="15"/>
        <v>0.18644564626850191</v>
      </c>
      <c r="AE93" s="4"/>
      <c r="AF93" s="4"/>
    </row>
    <row r="94" spans="17:32">
      <c r="Q94" s="4"/>
      <c r="R94" s="5" t="s">
        <v>20</v>
      </c>
      <c r="S94" s="4">
        <v>23</v>
      </c>
      <c r="T94" s="4">
        <v>26</v>
      </c>
      <c r="U94" s="6">
        <f>2213800000*AVERAGE(S94:T94)</f>
        <v>54238100000</v>
      </c>
      <c r="V94" s="4"/>
      <c r="W94" s="5" t="s">
        <v>20</v>
      </c>
      <c r="X94" s="4">
        <v>820</v>
      </c>
      <c r="Y94" s="4">
        <v>951</v>
      </c>
      <c r="Z94" s="6">
        <f>293680000*(AVERAGE(X94:Y94))+9.5</f>
        <v>260053640009.5</v>
      </c>
      <c r="AA94" s="4"/>
      <c r="AB94" s="5" t="s">
        <v>20</v>
      </c>
      <c r="AC94" s="4">
        <v>4.2650001123547554E-2</v>
      </c>
      <c r="AD94" s="4">
        <f t="shared" si="15"/>
        <v>-1.2279437093809242E-2</v>
      </c>
      <c r="AE94" s="4"/>
      <c r="AF94" s="4"/>
    </row>
    <row r="95" spans="17:32">
      <c r="Q95" s="4"/>
      <c r="R95" s="5" t="s">
        <v>89</v>
      </c>
      <c r="S95" s="4">
        <v>259</v>
      </c>
      <c r="T95" s="4">
        <v>232</v>
      </c>
      <c r="U95" s="6">
        <f>1783500000*AVERAGE(S95:T95)</f>
        <v>437849250000</v>
      </c>
      <c r="V95" s="4"/>
      <c r="W95" s="5" t="s">
        <v>89</v>
      </c>
      <c r="X95" s="4">
        <v>9143</v>
      </c>
      <c r="Y95" s="4">
        <v>7932</v>
      </c>
      <c r="Z95" s="6">
        <f>188570000*(AVERAGE(X95:Y95)) +9</f>
        <v>1609916375009</v>
      </c>
      <c r="AA95" s="4"/>
      <c r="AB95" s="5" t="s">
        <v>89</v>
      </c>
      <c r="AC95" s="4">
        <v>6.7549999803304672E-2</v>
      </c>
      <c r="AD95" s="4">
        <f t="shared" si="15"/>
        <v>0.27374684774056079</v>
      </c>
      <c r="AE95" s="4"/>
      <c r="AF95" s="4"/>
    </row>
    <row r="96" spans="17:32">
      <c r="Q96" s="4"/>
      <c r="R96" s="5" t="s">
        <v>91</v>
      </c>
      <c r="S96" s="4">
        <v>0</v>
      </c>
      <c r="T96" s="4">
        <v>2</v>
      </c>
      <c r="U96" s="6">
        <f>2213800000*AVERAGE(S96:T96)</f>
        <v>2213800000</v>
      </c>
      <c r="V96" s="4"/>
      <c r="W96" s="5" t="s">
        <v>91</v>
      </c>
      <c r="X96" s="4">
        <v>14</v>
      </c>
      <c r="Y96" s="4">
        <v>19</v>
      </c>
      <c r="Z96" s="6">
        <f>293680000*(AVERAGE(X96:Y96))+9.5</f>
        <v>4845720009.5</v>
      </c>
      <c r="AA96" s="4"/>
      <c r="AB96" s="5" t="s">
        <v>91</v>
      </c>
      <c r="AC96" s="4">
        <v>7.6000001281499863E-2</v>
      </c>
      <c r="AD96" s="4">
        <f t="shared" si="15"/>
        <v>0.370812014720589</v>
      </c>
      <c r="AE96" s="4"/>
      <c r="AF96" s="4"/>
    </row>
    <row r="97" spans="17:32">
      <c r="Q97" s="4"/>
      <c r="R97" s="5" t="s">
        <v>24</v>
      </c>
      <c r="S97" s="4">
        <v>51229</v>
      </c>
      <c r="T97" s="4">
        <v>48923</v>
      </c>
      <c r="U97" s="6">
        <f>1783500000*AVERAGE(S97:T97)</f>
        <v>89310546000000</v>
      </c>
      <c r="V97" s="4"/>
      <c r="W97" s="5" t="s">
        <v>24</v>
      </c>
      <c r="X97" s="7" t="s">
        <v>97</v>
      </c>
      <c r="Y97" s="7" t="s">
        <v>97</v>
      </c>
      <c r="Z97" s="6" t="s">
        <v>97</v>
      </c>
      <c r="AA97" s="4"/>
      <c r="AB97" s="5" t="s">
        <v>24</v>
      </c>
      <c r="AC97" s="4">
        <v>0.30134999752044678</v>
      </c>
      <c r="AD97" s="4">
        <f t="shared" si="15"/>
        <v>2.9594074215173718</v>
      </c>
      <c r="AE97" s="4"/>
      <c r="AF97" s="4"/>
    </row>
    <row r="98" spans="17:32">
      <c r="Q98" s="4"/>
      <c r="R98" s="5" t="s">
        <v>33</v>
      </c>
      <c r="S98" s="4">
        <v>9</v>
      </c>
      <c r="T98" s="4">
        <v>8</v>
      </c>
      <c r="U98" s="6">
        <f>1783500000*AVERAGE(S98:T98)</f>
        <v>15159750000</v>
      </c>
      <c r="V98" s="4"/>
      <c r="W98" s="5" t="s">
        <v>33</v>
      </c>
      <c r="X98" s="4">
        <v>311</v>
      </c>
      <c r="Y98" s="4">
        <v>320</v>
      </c>
      <c r="Z98" s="6">
        <f>188570000*(AVERAGE(X98:Y98)) +9</f>
        <v>59493835009</v>
      </c>
      <c r="AA98" s="4"/>
      <c r="AB98" s="5" t="s">
        <v>33</v>
      </c>
      <c r="AC98" s="4">
        <v>4.3400000780820847E-2</v>
      </c>
      <c r="AD98" s="4">
        <f t="shared" si="15"/>
        <v>-3.6641910307109171E-3</v>
      </c>
      <c r="AE98" s="4"/>
      <c r="AF98" s="4"/>
    </row>
    <row r="99" spans="17:32">
      <c r="Q99" s="4"/>
      <c r="R99" s="4"/>
      <c r="S99" s="4"/>
      <c r="T99" s="4"/>
      <c r="U99" s="4"/>
      <c r="V99" s="4"/>
      <c r="W99" s="5" t="s">
        <v>113</v>
      </c>
      <c r="X99" s="4"/>
      <c r="Y99" s="4"/>
      <c r="Z99" s="4"/>
      <c r="AA99" s="4"/>
      <c r="AB99" s="4"/>
      <c r="AC99" s="4"/>
      <c r="AD99" s="4"/>
      <c r="AE99" s="4"/>
      <c r="AF99" s="4"/>
    </row>
    <row r="100" spans="17:32">
      <c r="Q100" s="4"/>
      <c r="R100" s="4"/>
      <c r="S100" s="4"/>
      <c r="T100" s="4"/>
      <c r="U100" s="4"/>
      <c r="V100" s="4"/>
      <c r="W100" s="1" t="s">
        <v>122</v>
      </c>
      <c r="X100">
        <v>44</v>
      </c>
      <c r="Y100">
        <v>50</v>
      </c>
      <c r="Z100" s="6">
        <f>293680000*(AVERAGE(X100:Y100))+9.5</f>
        <v>13802960009.5</v>
      </c>
      <c r="AA100" s="4"/>
      <c r="AB100" s="1" t="s">
        <v>122</v>
      </c>
      <c r="AC100">
        <v>4.700000025331974E-2</v>
      </c>
      <c r="AD100" s="4">
        <f t="shared" ref="AD100:AD102" si="16">11.487*(AC100)-0.5022</f>
        <v>3.7689002909883862E-2</v>
      </c>
      <c r="AE100" s="4"/>
      <c r="AF100" s="4"/>
    </row>
    <row r="101" spans="17:32">
      <c r="Q101" s="4"/>
      <c r="R101" s="4"/>
      <c r="S101" s="4"/>
      <c r="T101" s="4"/>
      <c r="U101" s="4"/>
      <c r="V101" s="4"/>
      <c r="W101" s="1" t="s">
        <v>33</v>
      </c>
      <c r="X101">
        <v>1216</v>
      </c>
      <c r="Y101">
        <v>1268</v>
      </c>
      <c r="Z101" s="6">
        <f>188570000*(AVERAGE(X101:Y101)) +9</f>
        <v>234203940009</v>
      </c>
      <c r="AA101" s="4"/>
      <c r="AB101" s="1" t="s">
        <v>33</v>
      </c>
      <c r="AC101">
        <v>4.0900001302361488E-2</v>
      </c>
      <c r="AD101" s="4">
        <f t="shared" si="16"/>
        <v>-3.2381685039773567E-2</v>
      </c>
      <c r="AE101" s="4"/>
      <c r="AF101" s="4"/>
    </row>
    <row r="102" spans="17:32">
      <c r="Q102" s="4"/>
      <c r="R102" s="4"/>
      <c r="S102" s="4"/>
      <c r="T102" s="4"/>
      <c r="U102" s="4"/>
      <c r="V102" s="4"/>
      <c r="W102" s="1" t="s">
        <v>94</v>
      </c>
      <c r="X102">
        <v>12</v>
      </c>
      <c r="Y102">
        <v>9</v>
      </c>
      <c r="Z102" s="6">
        <f>188570000*(AVERAGE(X102:Y102)) +9</f>
        <v>1979985009</v>
      </c>
      <c r="AA102" s="4"/>
      <c r="AB102" s="1" t="s">
        <v>94</v>
      </c>
      <c r="AC102">
        <v>6.2400002032518387E-2</v>
      </c>
      <c r="AD102" s="4">
        <f t="shared" si="16"/>
        <v>0.2145888233475387</v>
      </c>
      <c r="AE102" s="4"/>
      <c r="AF102" s="4"/>
    </row>
    <row r="103" spans="17:32"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7:32">
      <c r="Q104" s="4"/>
      <c r="R104" s="4"/>
      <c r="S104" s="4"/>
      <c r="T104" s="4"/>
      <c r="U104" s="4"/>
      <c r="V104" s="4"/>
      <c r="W104" s="4" t="s">
        <v>112</v>
      </c>
      <c r="X104" s="4"/>
      <c r="Y104" s="4"/>
      <c r="Z104" s="4"/>
      <c r="AA104" s="4"/>
      <c r="AB104" s="4" t="s">
        <v>112</v>
      </c>
      <c r="AC104" s="4"/>
      <c r="AD104" s="4"/>
      <c r="AE104" s="4"/>
      <c r="AF104" s="4"/>
    </row>
    <row r="105" spans="17:32">
      <c r="Q105" s="4"/>
      <c r="R105" s="4"/>
      <c r="S105" s="4"/>
      <c r="T105" s="4"/>
      <c r="U105" s="4"/>
      <c r="V105" s="4"/>
      <c r="W105" s="4" t="s">
        <v>11</v>
      </c>
      <c r="X105" s="4">
        <v>34485</v>
      </c>
      <c r="Y105" s="4">
        <v>33549</v>
      </c>
      <c r="Z105" s="6">
        <f>293680000*(AVERAGE(X105:Y105))+9.5</f>
        <v>9990112560009.5</v>
      </c>
      <c r="AA105" s="4"/>
      <c r="AB105" s="4" t="s">
        <v>11</v>
      </c>
      <c r="AC105" s="4">
        <v>7.1550000458955765E-2</v>
      </c>
      <c r="AD105" s="4">
        <f t="shared" ref="AD105:AD112" si="17">11.487*(AC105)-0.5022</f>
        <v>0.3196948552720249</v>
      </c>
      <c r="AE105" s="4"/>
      <c r="AF105" s="4"/>
    </row>
    <row r="106" spans="17:32">
      <c r="Q106" s="4"/>
      <c r="R106" s="4"/>
      <c r="S106" s="4"/>
      <c r="T106" s="4"/>
      <c r="U106" s="4"/>
      <c r="V106" s="4"/>
      <c r="W106" s="4" t="s">
        <v>14</v>
      </c>
      <c r="X106" s="4">
        <v>3564</v>
      </c>
      <c r="Y106" s="4">
        <v>3826</v>
      </c>
      <c r="Z106" s="6">
        <f t="shared" ref="Z106:Z107" si="18">293680000*(AVERAGE(X106:Y106))+9.5</f>
        <v>1085147600009.5</v>
      </c>
      <c r="AA106" s="4"/>
      <c r="AB106" s="4" t="s">
        <v>14</v>
      </c>
      <c r="AC106" s="4">
        <v>4.2899999767541885E-2</v>
      </c>
      <c r="AD106" s="4">
        <f t="shared" si="17"/>
        <v>-9.4077026702463207E-3</v>
      </c>
      <c r="AE106" s="4"/>
      <c r="AF106" s="4"/>
    </row>
    <row r="107" spans="17:32">
      <c r="Q107" s="4"/>
      <c r="R107" s="4"/>
      <c r="S107" s="4"/>
      <c r="T107" s="4"/>
      <c r="U107" s="4"/>
      <c r="V107" s="4"/>
      <c r="W107" s="4" t="s">
        <v>17</v>
      </c>
      <c r="X107" s="4">
        <v>422</v>
      </c>
      <c r="Y107" s="4">
        <v>511</v>
      </c>
      <c r="Z107" s="6">
        <f t="shared" si="18"/>
        <v>137001720009.5</v>
      </c>
      <c r="AA107" s="4"/>
      <c r="AB107" s="4" t="s">
        <v>17</v>
      </c>
      <c r="AC107" s="4">
        <v>4.0999999269843102E-2</v>
      </c>
      <c r="AD107" s="4">
        <f t="shared" si="17"/>
        <v>-3.1233008387312244E-2</v>
      </c>
      <c r="AE107" s="4"/>
      <c r="AF107" s="4"/>
    </row>
    <row r="108" spans="17:32">
      <c r="Q108" s="4"/>
      <c r="R108" s="4"/>
      <c r="S108" s="4"/>
      <c r="T108" s="4"/>
      <c r="U108" s="4"/>
      <c r="V108" s="4"/>
      <c r="W108" s="4" t="s">
        <v>21</v>
      </c>
      <c r="X108" s="4">
        <v>53785</v>
      </c>
      <c r="Y108" s="4">
        <v>53152</v>
      </c>
      <c r="Z108" s="6">
        <f>188570000*(AVERAGE(X108:Y108)) +9</f>
        <v>10082555045009</v>
      </c>
      <c r="AA108" s="4"/>
      <c r="AB108" s="4" t="s">
        <v>21</v>
      </c>
      <c r="AC108" s="4">
        <v>6.4699998125433922E-2</v>
      </c>
      <c r="AD108" s="4">
        <f t="shared" si="17"/>
        <v>0.24100887846685948</v>
      </c>
      <c r="AE108" s="4"/>
      <c r="AF108" s="4"/>
    </row>
    <row r="109" spans="17:32">
      <c r="Q109" s="4"/>
      <c r="R109" s="4"/>
      <c r="S109" s="4"/>
      <c r="T109" s="4"/>
      <c r="U109" s="4"/>
      <c r="V109" s="4"/>
      <c r="W109" s="4" t="s">
        <v>23</v>
      </c>
      <c r="X109" s="4">
        <v>2982</v>
      </c>
      <c r="Y109" s="4">
        <v>3436</v>
      </c>
      <c r="Z109" s="6">
        <f t="shared" ref="Z109:Z112" si="19">188570000*(AVERAGE(X109:Y109)) +9</f>
        <v>605121130009</v>
      </c>
      <c r="AA109" s="4"/>
      <c r="AB109" s="4" t="s">
        <v>23</v>
      </c>
      <c r="AC109" s="4">
        <v>4.1399998590350151E-2</v>
      </c>
      <c r="AD109" s="4">
        <f t="shared" si="17"/>
        <v>-2.6638216192647779E-2</v>
      </c>
      <c r="AE109" s="4"/>
      <c r="AF109" s="4"/>
    </row>
    <row r="110" spans="17:32">
      <c r="Q110" s="4"/>
      <c r="R110" s="4"/>
      <c r="S110" s="4"/>
      <c r="T110" s="4"/>
      <c r="U110" s="4"/>
      <c r="V110" s="4"/>
      <c r="W110" s="4" t="s">
        <v>25</v>
      </c>
      <c r="X110" s="4">
        <v>306</v>
      </c>
      <c r="Y110" s="4">
        <v>469</v>
      </c>
      <c r="Z110" s="6">
        <f t="shared" si="19"/>
        <v>73070875009</v>
      </c>
      <c r="AA110" s="4"/>
      <c r="AB110" s="4" t="s">
        <v>25</v>
      </c>
      <c r="AC110" s="4">
        <v>4.7299999743700027E-2</v>
      </c>
      <c r="AD110" s="4">
        <f t="shared" si="17"/>
        <v>4.1135097055882253E-2</v>
      </c>
      <c r="AE110" s="4"/>
      <c r="AF110" s="4"/>
    </row>
    <row r="111" spans="17:32">
      <c r="Q111" s="4"/>
      <c r="R111" s="4"/>
      <c r="S111" s="4"/>
      <c r="T111" s="4"/>
      <c r="U111" s="4"/>
      <c r="V111" s="4"/>
      <c r="W111" s="4" t="s">
        <v>27</v>
      </c>
      <c r="X111" s="4">
        <v>11</v>
      </c>
      <c r="Y111" s="4">
        <v>9</v>
      </c>
      <c r="Z111" s="6">
        <f>188570000*(AVERAGE(X111:Y111)) +9</f>
        <v>1885700009</v>
      </c>
      <c r="AA111" s="4"/>
      <c r="AB111" s="4" t="s">
        <v>27</v>
      </c>
      <c r="AC111" s="4">
        <v>8.3250001072883606E-2</v>
      </c>
      <c r="AD111" s="4">
        <f t="shared" si="17"/>
        <v>0.45409276232421403</v>
      </c>
      <c r="AE111" s="4"/>
      <c r="AF111" s="4"/>
    </row>
    <row r="112" spans="17:32">
      <c r="Q112" s="4"/>
      <c r="R112" s="4"/>
      <c r="S112" s="4"/>
      <c r="T112" s="4"/>
      <c r="U112" s="4"/>
      <c r="V112" s="4"/>
      <c r="W112" s="5" t="s">
        <v>107</v>
      </c>
      <c r="X112" s="4">
        <v>10</v>
      </c>
      <c r="Y112" s="4">
        <v>9</v>
      </c>
      <c r="Z112" s="6">
        <f t="shared" si="19"/>
        <v>1791415009</v>
      </c>
      <c r="AA112" s="4"/>
      <c r="AB112" s="5" t="s">
        <v>107</v>
      </c>
      <c r="AC112" s="4">
        <v>4.6000000089406967E-2</v>
      </c>
      <c r="AD112" s="4">
        <f t="shared" si="17"/>
        <v>2.6202001027017863E-2</v>
      </c>
      <c r="AE112" s="4"/>
      <c r="AF112" s="4"/>
    </row>
    <row r="113" spans="17:32"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7:32">
      <c r="Q114" s="4"/>
      <c r="R114" s="4" t="s">
        <v>112</v>
      </c>
      <c r="S114" s="4"/>
      <c r="T114" s="4"/>
      <c r="U114" s="4"/>
      <c r="V114" s="4"/>
      <c r="W114" s="4" t="s">
        <v>112</v>
      </c>
      <c r="X114" s="4"/>
      <c r="Y114" s="4"/>
      <c r="Z114" s="4"/>
      <c r="AA114" s="4"/>
      <c r="AB114" s="4" t="s">
        <v>112</v>
      </c>
      <c r="AC114" s="4"/>
      <c r="AD114" s="4"/>
      <c r="AE114" s="4"/>
      <c r="AF114" s="4"/>
    </row>
    <row r="115" spans="17:32">
      <c r="Q115" s="4"/>
      <c r="R115" s="5" t="s">
        <v>61</v>
      </c>
      <c r="S115" s="4">
        <v>1</v>
      </c>
      <c r="T115" s="4">
        <v>1</v>
      </c>
      <c r="U115" s="6">
        <f>1783500000*AVERAGE(S115:T115)</f>
        <v>1783500000</v>
      </c>
      <c r="V115" s="4"/>
      <c r="W115" s="4" t="s">
        <v>61</v>
      </c>
      <c r="X115" s="4">
        <v>1</v>
      </c>
      <c r="Y115" s="4">
        <v>1</v>
      </c>
      <c r="Z115" s="4">
        <v>0</v>
      </c>
      <c r="AA115" s="4"/>
      <c r="AB115" s="4" t="s">
        <v>61</v>
      </c>
      <c r="AC115" s="4">
        <v>0.13250000029802322</v>
      </c>
      <c r="AD115" s="4">
        <f t="shared" ref="AD115:AD119" si="20">11.487*(AC115)-0.5022</f>
        <v>1.0198275034233928</v>
      </c>
      <c r="AE115" s="4"/>
      <c r="AF115" s="4"/>
    </row>
    <row r="116" spans="17:32">
      <c r="Q116" s="4"/>
      <c r="R116" s="5" t="s">
        <v>64</v>
      </c>
      <c r="S116" s="4">
        <v>45667</v>
      </c>
      <c r="T116" s="4">
        <v>44676</v>
      </c>
      <c r="U116" s="6">
        <f>2213800000*AVERAGE(S116:T116)</f>
        <v>100000666700000</v>
      </c>
      <c r="V116" s="4"/>
      <c r="W116" s="4" t="s">
        <v>64</v>
      </c>
      <c r="X116" s="7" t="s">
        <v>97</v>
      </c>
      <c r="Y116" s="7" t="s">
        <v>97</v>
      </c>
      <c r="Z116" s="4" t="s">
        <v>97</v>
      </c>
      <c r="AA116" s="4"/>
      <c r="AB116" s="4" t="s">
        <v>64</v>
      </c>
      <c r="AC116" s="4">
        <v>0.33659999072551727</v>
      </c>
      <c r="AD116" s="4">
        <f t="shared" si="20"/>
        <v>3.3643240934640168</v>
      </c>
      <c r="AE116" s="4"/>
      <c r="AF116" s="4"/>
    </row>
    <row r="117" spans="17:32">
      <c r="Q117" s="4"/>
      <c r="R117" s="5" t="s">
        <v>81</v>
      </c>
      <c r="S117" s="4">
        <v>55967</v>
      </c>
      <c r="T117" s="4">
        <v>56175</v>
      </c>
      <c r="U117" s="6">
        <f>1783500000*AVERAGE(S117:T117)</f>
        <v>100002628500000</v>
      </c>
      <c r="V117" s="4"/>
      <c r="W117" s="4" t="s">
        <v>81</v>
      </c>
      <c r="X117" s="7" t="s">
        <v>97</v>
      </c>
      <c r="Y117" s="7" t="s">
        <v>97</v>
      </c>
      <c r="Z117" s="4" t="s">
        <v>97</v>
      </c>
      <c r="AA117" s="4"/>
      <c r="AB117" s="4" t="s">
        <v>81</v>
      </c>
      <c r="AC117" s="4">
        <v>0.3372499942779541</v>
      </c>
      <c r="AD117" s="4">
        <f t="shared" si="20"/>
        <v>3.3717906842708585</v>
      </c>
      <c r="AE117" s="4"/>
      <c r="AF117" s="4"/>
    </row>
    <row r="118" spans="17:32">
      <c r="Q118" s="4"/>
      <c r="R118" s="5" t="s">
        <v>63</v>
      </c>
      <c r="S118" s="4">
        <v>41209</v>
      </c>
      <c r="T118" s="4">
        <v>41441</v>
      </c>
      <c r="U118" s="6">
        <f>2213800000*AVERAGE(S118:T118)</f>
        <v>91485285000000</v>
      </c>
      <c r="V118" s="4"/>
      <c r="W118" s="4" t="s">
        <v>114</v>
      </c>
      <c r="X118" s="7" t="s">
        <v>97</v>
      </c>
      <c r="Y118" s="7" t="s">
        <v>97</v>
      </c>
      <c r="Z118" s="4" t="s">
        <v>97</v>
      </c>
      <c r="AA118" s="4"/>
      <c r="AB118" s="4" t="s">
        <v>114</v>
      </c>
      <c r="AC118" s="4">
        <v>0.37909999489784241</v>
      </c>
      <c r="AD118" s="4">
        <f t="shared" si="20"/>
        <v>3.8525216413915153</v>
      </c>
      <c r="AE118" s="4"/>
      <c r="AF118" s="4"/>
    </row>
    <row r="119" spans="17:32">
      <c r="Q119" s="4"/>
      <c r="R119" s="5" t="s">
        <v>65</v>
      </c>
      <c r="S119" s="4">
        <v>49669</v>
      </c>
      <c r="T119" s="4">
        <v>50277</v>
      </c>
      <c r="U119" s="6">
        <f>1783500000*AVERAGE(S119:T119)</f>
        <v>89126845500000</v>
      </c>
      <c r="V119" s="4"/>
      <c r="W119" s="4" t="s">
        <v>115</v>
      </c>
      <c r="X119" s="7" t="s">
        <v>97</v>
      </c>
      <c r="Y119" s="7" t="s">
        <v>97</v>
      </c>
      <c r="Z119" s="4" t="s">
        <v>97</v>
      </c>
      <c r="AA119" s="4"/>
      <c r="AB119" s="4" t="s">
        <v>115</v>
      </c>
      <c r="AC119" s="4">
        <v>0.40695001184940338</v>
      </c>
      <c r="AD119" s="4">
        <f t="shared" si="20"/>
        <v>4.1724347861140965</v>
      </c>
      <c r="AE119" s="4"/>
      <c r="AF119" s="4"/>
    </row>
    <row r="120" spans="17:32"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7:32"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7:32"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7:32"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7:32"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7:32"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7:32"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7:32"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7:32"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7:32"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7:32"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7:32"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tabSelected="1" topLeftCell="D50" workbookViewId="0">
      <selection activeCell="K59" sqref="K59"/>
    </sheetView>
  </sheetViews>
  <sheetFormatPr baseColWidth="10" defaultRowHeight="15" x14ac:dyDescent="0"/>
  <cols>
    <col min="1" max="1" width="24.6640625" customWidth="1"/>
    <col min="12" max="12" width="20.83203125" customWidth="1"/>
    <col min="14" max="14" width="20.6640625" customWidth="1"/>
  </cols>
  <sheetData>
    <row r="1" spans="1:14" ht="90">
      <c r="A1" t="s">
        <v>144</v>
      </c>
      <c r="B1" s="9" t="s">
        <v>132</v>
      </c>
      <c r="C1" s="9" t="s">
        <v>145</v>
      </c>
      <c r="D1" s="9" t="s">
        <v>146</v>
      </c>
      <c r="E1" s="9" t="s">
        <v>133</v>
      </c>
      <c r="F1" s="9" t="s">
        <v>134</v>
      </c>
      <c r="G1" s="9" t="s">
        <v>135</v>
      </c>
      <c r="H1" s="9" t="s">
        <v>136</v>
      </c>
      <c r="I1" s="9" t="s">
        <v>137</v>
      </c>
      <c r="J1" s="9" t="s">
        <v>138</v>
      </c>
    </row>
    <row r="2" spans="1:14">
      <c r="A2" s="5" t="s">
        <v>91</v>
      </c>
      <c r="B2">
        <v>16.999999999999904</v>
      </c>
      <c r="C2">
        <v>4.0999999999999925</v>
      </c>
      <c r="D2">
        <v>161.10000000000002</v>
      </c>
      <c r="E2" s="10">
        <v>1.0198275034233928</v>
      </c>
      <c r="F2" s="10">
        <v>1.2070656062990428</v>
      </c>
      <c r="G2" s="10">
        <v>0.370812014720589</v>
      </c>
      <c r="H2" s="6">
        <v>1783500000</v>
      </c>
      <c r="I2" s="2">
        <v>3524160009.5</v>
      </c>
      <c r="J2" s="2">
        <v>4845720009.5</v>
      </c>
      <c r="L2" t="s">
        <v>150</v>
      </c>
      <c r="M2" t="s">
        <v>148</v>
      </c>
      <c r="N2" t="s">
        <v>149</v>
      </c>
    </row>
    <row r="3" spans="1:14">
      <c r="A3" s="5" t="s">
        <v>92</v>
      </c>
      <c r="B3">
        <v>64.599999999999994</v>
      </c>
      <c r="C3">
        <v>8.6000000000001648</v>
      </c>
      <c r="E3" s="10">
        <v>1.0198275034233928</v>
      </c>
      <c r="F3" s="10">
        <v>1.1639893973797559</v>
      </c>
      <c r="G3" s="10">
        <v>0.48625635047927507</v>
      </c>
      <c r="H3" s="6">
        <v>1783500000</v>
      </c>
      <c r="I3" s="2">
        <v>5139400009.5</v>
      </c>
      <c r="J3" s="2">
        <v>44052000009.5</v>
      </c>
      <c r="L3" t="s">
        <v>50</v>
      </c>
      <c r="M3">
        <v>25.126666666666665</v>
      </c>
      <c r="N3">
        <v>2.3492622955586158</v>
      </c>
    </row>
    <row r="4" spans="1:14">
      <c r="A4" s="5" t="s">
        <v>93</v>
      </c>
      <c r="B4">
        <v>26.200000000000003</v>
      </c>
      <c r="C4">
        <v>9.2000000000000988</v>
      </c>
      <c r="D4">
        <v>84.400000000000034</v>
      </c>
      <c r="E4" s="10">
        <v>0.45409276232421403</v>
      </c>
      <c r="F4" s="10">
        <v>0.5431170215673744</v>
      </c>
      <c r="G4" s="10">
        <v>0.26398290362879639</v>
      </c>
      <c r="H4" s="2">
        <v>1885700009</v>
      </c>
      <c r="I4" s="6">
        <v>3671000009.5</v>
      </c>
      <c r="J4" s="2">
        <v>1697130009</v>
      </c>
      <c r="L4" t="s">
        <v>54</v>
      </c>
      <c r="M4">
        <v>23.473333333333333</v>
      </c>
      <c r="N4">
        <v>0.56765599911683551</v>
      </c>
    </row>
    <row r="5" spans="1:14">
      <c r="A5" s="5" t="s">
        <v>94</v>
      </c>
      <c r="B5">
        <v>75.199999999999932</v>
      </c>
      <c r="C5" s="8">
        <v>6.4999999999999432</v>
      </c>
      <c r="E5" s="10">
        <v>0.45409276232421403</v>
      </c>
      <c r="F5" s="10">
        <v>0.49659465431347494</v>
      </c>
      <c r="G5" s="10">
        <v>0.2145888233475387</v>
      </c>
      <c r="H5" s="2">
        <v>1885700009</v>
      </c>
      <c r="I5" s="11">
        <v>3230480009.5</v>
      </c>
      <c r="J5" s="2">
        <v>1979985009</v>
      </c>
    </row>
    <row r="6" spans="1:14">
      <c r="A6" s="5" t="s">
        <v>24</v>
      </c>
      <c r="B6" t="s">
        <v>143</v>
      </c>
      <c r="C6" t="s">
        <v>143</v>
      </c>
      <c r="E6" s="10">
        <v>3.3717906842708585</v>
      </c>
      <c r="F6" s="10">
        <v>3.8565420738637446</v>
      </c>
      <c r="G6" s="10">
        <v>2.9594074215173718</v>
      </c>
      <c r="H6" s="6">
        <v>100002628500000</v>
      </c>
      <c r="I6" s="11">
        <v>92476258500000</v>
      </c>
      <c r="J6" s="6">
        <v>89310546000000</v>
      </c>
    </row>
    <row r="7" spans="1:14">
      <c r="A7" s="5" t="s">
        <v>26</v>
      </c>
      <c r="B7">
        <v>54.00000000000005</v>
      </c>
      <c r="C7">
        <v>11.900000000000027</v>
      </c>
      <c r="E7" s="10">
        <v>3.3717906842708585</v>
      </c>
      <c r="F7" s="10">
        <v>3.6428840228497981</v>
      </c>
      <c r="G7" s="10">
        <v>-2.6638194796442971E-2</v>
      </c>
      <c r="H7" s="6">
        <v>100002628500000</v>
      </c>
      <c r="I7" s="11">
        <v>90897861000000</v>
      </c>
      <c r="J7" s="2">
        <v>85045070009</v>
      </c>
    </row>
    <row r="8" spans="1:14">
      <c r="A8" s="5" t="s">
        <v>95</v>
      </c>
      <c r="B8">
        <v>26.500000000000078</v>
      </c>
      <c r="C8">
        <v>11.700000000000042</v>
      </c>
      <c r="D8">
        <v>93.10000000000008</v>
      </c>
      <c r="E8" s="10">
        <v>0.24100887846685948</v>
      </c>
      <c r="F8" s="10">
        <v>0.25823939198926094</v>
      </c>
      <c r="G8" s="10">
        <v>3.5624144151813475E-4</v>
      </c>
      <c r="H8" s="2">
        <v>10082555045009</v>
      </c>
      <c r="I8" s="11">
        <v>5579314875009</v>
      </c>
      <c r="J8" s="2">
        <v>77030845009</v>
      </c>
    </row>
    <row r="9" spans="1:14">
      <c r="A9" s="5" t="s">
        <v>96</v>
      </c>
      <c r="B9">
        <v>109.49999999999993</v>
      </c>
      <c r="C9" s="8">
        <v>16.199999999999989</v>
      </c>
      <c r="E9" s="10">
        <v>0.24100887846685948</v>
      </c>
      <c r="F9" s="10">
        <v>0.10890841030441223</v>
      </c>
      <c r="G9" s="10">
        <v>-3.2381685039773567E-2</v>
      </c>
      <c r="H9" s="2">
        <v>10082555045009</v>
      </c>
      <c r="I9" s="11">
        <v>3132713410009</v>
      </c>
      <c r="J9" s="2">
        <v>234203940009</v>
      </c>
    </row>
    <row r="10" spans="1:14">
      <c r="A10" s="5" t="s">
        <v>99</v>
      </c>
      <c r="B10">
        <v>79.099999999999952</v>
      </c>
      <c r="C10">
        <v>21.999999999999801</v>
      </c>
      <c r="E10" s="10">
        <v>0.24100887846685948</v>
      </c>
      <c r="F10" s="10">
        <v>0.12441584465950728</v>
      </c>
      <c r="G10" s="10">
        <v>-3.6641910307109171E-3</v>
      </c>
      <c r="H10" s="2">
        <v>10082555045009</v>
      </c>
      <c r="I10" s="11">
        <v>3738023110009</v>
      </c>
      <c r="J10" s="2">
        <v>59493835009</v>
      </c>
    </row>
    <row r="11" spans="1:14">
      <c r="A11" s="5" t="s">
        <v>100</v>
      </c>
      <c r="B11">
        <v>80.30000000000004</v>
      </c>
      <c r="C11">
        <v>23.399999999999864</v>
      </c>
      <c r="D11">
        <v>236.70000000000016</v>
      </c>
      <c r="E11" s="10">
        <v>-2.6638216192647779E-2</v>
      </c>
      <c r="F11" s="10">
        <v>-3.9848233054205762E-2</v>
      </c>
      <c r="G11" s="10">
        <v>-3.5827800581976765E-2</v>
      </c>
      <c r="H11" s="2">
        <v>605121130009</v>
      </c>
      <c r="I11" s="11">
        <v>295772045009</v>
      </c>
      <c r="J11" s="2">
        <v>49499625009</v>
      </c>
    </row>
    <row r="12" spans="1:14">
      <c r="A12" s="5" t="s">
        <v>101</v>
      </c>
      <c r="B12">
        <v>179.2999999999999</v>
      </c>
      <c r="C12">
        <v>46.100000000000023</v>
      </c>
      <c r="D12">
        <v>250.40000000000003</v>
      </c>
      <c r="E12" s="10">
        <v>4.1135097055882253E-2</v>
      </c>
      <c r="F12" s="10">
        <v>-3.8699556401744439E-2</v>
      </c>
      <c r="G12" s="10">
        <v>3.9412060680985461E-2</v>
      </c>
      <c r="H12" s="2">
        <v>73070875009</v>
      </c>
      <c r="I12" s="2">
        <v>2357125009</v>
      </c>
      <c r="J12" s="2">
        <v>4902820009</v>
      </c>
    </row>
    <row r="13" spans="1:14">
      <c r="A13" s="5" t="s">
        <v>22</v>
      </c>
      <c r="B13">
        <v>70.000000000000057</v>
      </c>
      <c r="C13">
        <v>12.900000000000126</v>
      </c>
      <c r="E13" s="10">
        <v>3.3643240934640168</v>
      </c>
      <c r="F13" s="10">
        <v>3.4384153850555421</v>
      </c>
      <c r="G13" s="10">
        <v>-2.0894704553112375E-2</v>
      </c>
      <c r="H13" s="6">
        <v>100000666700000</v>
      </c>
      <c r="I13" s="2">
        <v>78739331500000</v>
      </c>
      <c r="J13" s="2">
        <v>181934760009.5</v>
      </c>
    </row>
    <row r="14" spans="1:14">
      <c r="A14" s="5" t="s">
        <v>20</v>
      </c>
      <c r="B14">
        <v>10.099999999999888</v>
      </c>
      <c r="C14">
        <v>2.6999999999999256</v>
      </c>
      <c r="D14">
        <v>60.199999999999925</v>
      </c>
      <c r="E14" s="10">
        <v>3.3643240934640168</v>
      </c>
      <c r="F14" s="8">
        <v>3.6130176596224306</v>
      </c>
      <c r="G14" s="10">
        <v>-1.2279437093809242E-2</v>
      </c>
      <c r="H14" s="6">
        <v>100000666700000</v>
      </c>
      <c r="I14" s="2">
        <v>84788540000000</v>
      </c>
      <c r="J14" s="2">
        <v>260053640009.5</v>
      </c>
    </row>
    <row r="15" spans="1:14">
      <c r="A15" s="5" t="s">
        <v>102</v>
      </c>
      <c r="B15">
        <v>28.399999999999981</v>
      </c>
      <c r="C15">
        <v>11.400000000000077</v>
      </c>
      <c r="D15">
        <v>118.39999999999984</v>
      </c>
      <c r="E15" s="10">
        <v>0.3196948552720249</v>
      </c>
      <c r="F15" s="8">
        <v>0.22148099024333068</v>
      </c>
      <c r="G15" s="10">
        <v>6.6980856641381981E-2</v>
      </c>
      <c r="H15" s="2">
        <v>9990112560009.5</v>
      </c>
      <c r="I15" s="2">
        <v>8453725640009.5</v>
      </c>
      <c r="J15" s="2">
        <v>563865600009.5</v>
      </c>
    </row>
    <row r="16" spans="1:14">
      <c r="A16" s="5" t="s">
        <v>103</v>
      </c>
      <c r="B16">
        <v>73.200000000000159</v>
      </c>
      <c r="C16" s="8">
        <v>11.200000000000102</v>
      </c>
      <c r="E16" s="10">
        <v>0.3196948552720249</v>
      </c>
      <c r="F16" s="8">
        <v>0.1422206965081394</v>
      </c>
      <c r="G16" s="10">
        <v>3.7689002909883862E-2</v>
      </c>
      <c r="H16" s="2">
        <v>9990112560009.5</v>
      </c>
      <c r="I16" s="2">
        <v>3724302920009.5</v>
      </c>
      <c r="J16" s="2">
        <v>13802960009.5</v>
      </c>
    </row>
    <row r="17" spans="1:10">
      <c r="A17" s="5" t="s">
        <v>104</v>
      </c>
      <c r="B17">
        <v>66.900000000000077</v>
      </c>
      <c r="C17">
        <v>19.70000000000006</v>
      </c>
      <c r="D17">
        <v>211.00000000000017</v>
      </c>
      <c r="E17" s="10">
        <v>-9.4077026702463207E-3</v>
      </c>
      <c r="F17" s="8">
        <v>7.1001289113611032E-2</v>
      </c>
      <c r="G17" s="10">
        <v>-3.1807346713542906E-2</v>
      </c>
      <c r="H17" s="2">
        <v>1085147600009.5</v>
      </c>
      <c r="I17" s="2">
        <v>2509642440009.5</v>
      </c>
      <c r="J17" s="2">
        <v>95739680009.5</v>
      </c>
    </row>
    <row r="18" spans="1:10">
      <c r="A18" s="5" t="s">
        <v>105</v>
      </c>
      <c r="B18">
        <v>181.00000000000006</v>
      </c>
      <c r="C18">
        <v>49.700000000000074</v>
      </c>
      <c r="D18">
        <v>231.10000000000011</v>
      </c>
      <c r="E18" s="10">
        <v>-3.1233008387312244E-2</v>
      </c>
      <c r="F18" s="8">
        <v>3.3668549041450002E-2</v>
      </c>
      <c r="G18" s="10">
        <v>-2.721255451887844E-2</v>
      </c>
      <c r="H18" s="2">
        <v>137001720009.5</v>
      </c>
      <c r="I18" s="2">
        <v>241845480009.5</v>
      </c>
      <c r="J18" s="2">
        <v>21438640009.5</v>
      </c>
    </row>
    <row r="19" spans="1:10">
      <c r="A19" s="5" t="s">
        <v>139</v>
      </c>
      <c r="B19">
        <v>7.9000000000000181</v>
      </c>
      <c r="C19">
        <v>1.4999999999998348</v>
      </c>
      <c r="D19">
        <v>74.500000000000014</v>
      </c>
      <c r="E19" s="10">
        <v>1.2173964832827548</v>
      </c>
      <c r="F19" s="10">
        <v>0.56496410645831507</v>
      </c>
      <c r="G19" s="10">
        <v>0.18644564626850191</v>
      </c>
      <c r="H19" s="6">
        <v>91485285000000</v>
      </c>
      <c r="I19" s="6">
        <v>86308313700000</v>
      </c>
      <c r="J19" s="2">
        <v>915400560009.5</v>
      </c>
    </row>
    <row r="20" spans="1:10">
      <c r="A20" s="5" t="s">
        <v>140</v>
      </c>
      <c r="B20">
        <v>153.39999999999998</v>
      </c>
      <c r="C20">
        <v>4.8000000000001251</v>
      </c>
      <c r="E20" s="10">
        <v>1.2173964832827548</v>
      </c>
      <c r="F20" s="10">
        <v>0.76329410401586373</v>
      </c>
      <c r="G20" s="10">
        <v>0.45581579869911082</v>
      </c>
      <c r="H20" s="6">
        <v>91485285000000</v>
      </c>
      <c r="I20" s="6">
        <v>76955008700000</v>
      </c>
      <c r="J20" s="2">
        <v>493382400009.5</v>
      </c>
    </row>
    <row r="21" spans="1:10">
      <c r="A21" s="5" t="s">
        <v>141</v>
      </c>
      <c r="B21">
        <v>11.700000000000044</v>
      </c>
      <c r="C21">
        <v>3.1999999999999797</v>
      </c>
      <c r="D21">
        <v>168.10000000000014</v>
      </c>
      <c r="E21" s="10">
        <v>1.0141221710779282</v>
      </c>
      <c r="F21" s="10">
        <v>0.35510580934718655</v>
      </c>
      <c r="G21" s="10">
        <v>0.27374684774056079</v>
      </c>
      <c r="H21" s="6">
        <v>89126845500000</v>
      </c>
      <c r="I21" s="6">
        <v>77235359250000</v>
      </c>
      <c r="J21" s="2">
        <v>1609916375009</v>
      </c>
    </row>
    <row r="22" spans="1:10">
      <c r="A22" s="5" t="s">
        <v>142</v>
      </c>
      <c r="B22">
        <v>55.400000000000119</v>
      </c>
      <c r="C22">
        <v>11.900000000000027</v>
      </c>
      <c r="E22" s="10">
        <v>1.0141221710779282</v>
      </c>
      <c r="F22" s="10">
        <v>0.30585721410716932</v>
      </c>
      <c r="G22" s="10">
        <v>0.5528809228867293</v>
      </c>
      <c r="H22" s="6">
        <v>89126845500000</v>
      </c>
      <c r="I22" s="6">
        <v>71370319500000</v>
      </c>
      <c r="J22" s="2">
        <v>968684090009</v>
      </c>
    </row>
    <row r="23" spans="1:10">
      <c r="A23" s="5" t="s">
        <v>147</v>
      </c>
    </row>
    <row r="65" spans="1:23" ht="90">
      <c r="A65" t="s">
        <v>144</v>
      </c>
      <c r="B65" s="9" t="s">
        <v>132</v>
      </c>
      <c r="C65" s="9" t="s">
        <v>145</v>
      </c>
      <c r="D65" s="9" t="s">
        <v>146</v>
      </c>
      <c r="E65" s="9" t="s">
        <v>133</v>
      </c>
      <c r="F65" s="9" t="s">
        <v>134</v>
      </c>
      <c r="G65" s="9" t="s">
        <v>135</v>
      </c>
      <c r="H65" s="9" t="s">
        <v>136</v>
      </c>
      <c r="I65" s="9" t="s">
        <v>137</v>
      </c>
      <c r="J65" s="9" t="s">
        <v>138</v>
      </c>
      <c r="O65" t="s">
        <v>165</v>
      </c>
      <c r="P65" t="s">
        <v>166</v>
      </c>
      <c r="Q65" t="s">
        <v>167</v>
      </c>
    </row>
    <row r="66" spans="1:23">
      <c r="A66" s="5" t="s">
        <v>91</v>
      </c>
      <c r="B66">
        <v>16.999999999999904</v>
      </c>
      <c r="C66">
        <v>4.0999999999999925</v>
      </c>
      <c r="D66">
        <v>161.10000000000002</v>
      </c>
      <c r="E66" s="10">
        <v>1.0198275034233928</v>
      </c>
      <c r="F66" s="10">
        <v>1.2070656062990428</v>
      </c>
      <c r="G66" s="10">
        <v>0.370812014720589</v>
      </c>
      <c r="H66" s="6">
        <v>1783500000</v>
      </c>
      <c r="I66" s="2">
        <v>3524160009.5</v>
      </c>
      <c r="J66" s="2">
        <v>4845720009.5</v>
      </c>
      <c r="N66" s="5" t="s">
        <v>139</v>
      </c>
      <c r="O66" s="10">
        <v>1.2173964832827548</v>
      </c>
      <c r="P66" s="10">
        <v>0.56496410645831507</v>
      </c>
      <c r="Q66" s="10">
        <v>0.18644564626850191</v>
      </c>
    </row>
    <row r="67" spans="1:23">
      <c r="A67" s="5" t="s">
        <v>92</v>
      </c>
      <c r="B67">
        <v>64.599999999999994</v>
      </c>
      <c r="C67">
        <v>8.6000000000001648</v>
      </c>
      <c r="E67" s="10">
        <v>1.0198275034233928</v>
      </c>
      <c r="F67" s="10">
        <v>1.1639893973797559</v>
      </c>
      <c r="G67" s="10">
        <v>0.48625635047927507</v>
      </c>
      <c r="H67" s="6">
        <v>1783500000</v>
      </c>
      <c r="I67" s="2">
        <v>5139400009.5</v>
      </c>
      <c r="J67" s="2">
        <v>44052000009.5</v>
      </c>
      <c r="N67" s="5" t="s">
        <v>140</v>
      </c>
      <c r="O67" s="10">
        <v>1.2173964832827548</v>
      </c>
      <c r="P67" s="10">
        <v>0.76329410401586373</v>
      </c>
      <c r="Q67" s="10">
        <v>0.45581579869911082</v>
      </c>
    </row>
    <row r="68" spans="1:23">
      <c r="A68" s="5" t="s">
        <v>93</v>
      </c>
      <c r="B68">
        <v>26.200000000000003</v>
      </c>
      <c r="C68">
        <v>9.2000000000000988</v>
      </c>
      <c r="D68">
        <v>84.400000000000034</v>
      </c>
      <c r="E68" s="10">
        <v>0.45409276232421403</v>
      </c>
      <c r="F68" s="10">
        <v>0.5431170215673744</v>
      </c>
      <c r="G68" s="10">
        <v>0.26398290362879639</v>
      </c>
      <c r="H68" s="2">
        <v>1885700009</v>
      </c>
      <c r="I68" s="6">
        <v>3671000009.5</v>
      </c>
      <c r="J68" s="2">
        <v>1697130009</v>
      </c>
      <c r="N68" s="5" t="s">
        <v>141</v>
      </c>
      <c r="O68" s="10">
        <v>1.0141221710779282</v>
      </c>
      <c r="P68" s="10">
        <v>0.35510580934718655</v>
      </c>
      <c r="Q68" s="10">
        <v>0.27374684774056079</v>
      </c>
    </row>
    <row r="69" spans="1:23">
      <c r="A69" s="5" t="s">
        <v>94</v>
      </c>
      <c r="B69">
        <v>75.199999999999932</v>
      </c>
      <c r="C69" s="8">
        <v>6.4999999999999432</v>
      </c>
      <c r="E69" s="10">
        <v>0.45409276232421403</v>
      </c>
      <c r="F69" s="10">
        <v>0.49659465431347494</v>
      </c>
      <c r="G69" s="10">
        <v>0.2145888233475387</v>
      </c>
      <c r="H69" s="2">
        <v>1885700009</v>
      </c>
      <c r="I69" s="11">
        <v>3230480009.5</v>
      </c>
      <c r="J69" s="2">
        <v>1979985009</v>
      </c>
      <c r="N69" s="5" t="s">
        <v>142</v>
      </c>
      <c r="O69" s="10">
        <v>1.0141221710779282</v>
      </c>
      <c r="P69" s="10">
        <v>0.30585721410716932</v>
      </c>
      <c r="Q69" s="10">
        <v>0.5528809228867293</v>
      </c>
    </row>
    <row r="70" spans="1:23">
      <c r="A70" s="5" t="s">
        <v>24</v>
      </c>
      <c r="B70" t="s">
        <v>143</v>
      </c>
      <c r="C70" t="s">
        <v>143</v>
      </c>
      <c r="E70" s="10">
        <v>3.3717906842708585</v>
      </c>
      <c r="F70" s="10">
        <v>3.8565420738637446</v>
      </c>
      <c r="G70" s="10">
        <v>2.9594074215173718</v>
      </c>
      <c r="H70" s="6">
        <v>100002628500000</v>
      </c>
      <c r="I70" s="11">
        <v>92476258500000</v>
      </c>
      <c r="J70" s="6">
        <v>89310546000000</v>
      </c>
      <c r="N70" s="5" t="s">
        <v>91</v>
      </c>
      <c r="O70" s="10">
        <v>1.0198275034233928</v>
      </c>
      <c r="P70" s="10">
        <v>1.2070656062990428</v>
      </c>
      <c r="Q70" s="10">
        <v>0.370812014720589</v>
      </c>
      <c r="U70" s="6"/>
      <c r="V70" s="2"/>
      <c r="W70" s="2"/>
    </row>
    <row r="71" spans="1:23">
      <c r="A71" s="5" t="s">
        <v>26</v>
      </c>
      <c r="B71">
        <v>54.00000000000005</v>
      </c>
      <c r="C71">
        <v>11.900000000000027</v>
      </c>
      <c r="E71" s="10">
        <v>3.3717906842708585</v>
      </c>
      <c r="F71" s="10">
        <v>3.6428840228497981</v>
      </c>
      <c r="G71" s="10">
        <v>-2.6638194796442971E-2</v>
      </c>
      <c r="H71" s="6">
        <v>100002628500000</v>
      </c>
      <c r="I71" s="11">
        <v>90897861000000</v>
      </c>
      <c r="J71" s="2">
        <v>85045070009</v>
      </c>
      <c r="N71" s="5" t="s">
        <v>92</v>
      </c>
      <c r="O71" s="10">
        <v>1.0198275034233928</v>
      </c>
      <c r="P71" s="10">
        <v>1.1639893973797559</v>
      </c>
      <c r="Q71" s="10">
        <v>0.48625635047927507</v>
      </c>
      <c r="U71" s="6"/>
      <c r="V71" s="2"/>
      <c r="W71" s="2"/>
    </row>
    <row r="72" spans="1:23">
      <c r="A72" s="5" t="s">
        <v>95</v>
      </c>
      <c r="B72">
        <v>26.500000000000078</v>
      </c>
      <c r="C72">
        <v>11.700000000000042</v>
      </c>
      <c r="D72">
        <v>93.10000000000008</v>
      </c>
      <c r="E72" s="10">
        <v>0.24100887846685948</v>
      </c>
      <c r="F72" s="10">
        <v>0.25823939198926094</v>
      </c>
      <c r="G72" s="10">
        <v>3.5624144151813475E-4</v>
      </c>
      <c r="H72" s="2">
        <v>10082555045009</v>
      </c>
      <c r="I72" s="11">
        <v>5579314875009</v>
      </c>
      <c r="J72" s="2">
        <v>77030845009</v>
      </c>
      <c r="N72" s="5" t="s">
        <v>93</v>
      </c>
      <c r="O72" s="10">
        <v>0.45409276232421403</v>
      </c>
      <c r="P72" s="10">
        <v>0.5431170215673744</v>
      </c>
      <c r="Q72" s="10">
        <v>0.26398290362879639</v>
      </c>
      <c r="U72" s="2"/>
      <c r="V72" s="6"/>
      <c r="W72" s="2"/>
    </row>
    <row r="73" spans="1:23">
      <c r="A73" s="5" t="s">
        <v>96</v>
      </c>
      <c r="B73">
        <v>109.49999999999993</v>
      </c>
      <c r="C73" s="8">
        <v>16.199999999999989</v>
      </c>
      <c r="E73" s="10">
        <v>0.24100887846685948</v>
      </c>
      <c r="F73" s="10">
        <v>0.10890841030441223</v>
      </c>
      <c r="G73" s="10">
        <v>-3.2381685039773567E-2</v>
      </c>
      <c r="H73" s="2">
        <v>10082555045009</v>
      </c>
      <c r="I73" s="11">
        <v>3132713410009</v>
      </c>
      <c r="J73" s="2">
        <v>234203940009</v>
      </c>
      <c r="N73" s="5" t="s">
        <v>94</v>
      </c>
      <c r="O73" s="10">
        <v>0.45409276232421403</v>
      </c>
      <c r="P73" s="10">
        <v>0.49659465431347494</v>
      </c>
      <c r="Q73" s="10">
        <v>0.2145888233475387</v>
      </c>
      <c r="U73" s="2"/>
      <c r="V73" s="11"/>
      <c r="W73" s="2"/>
    </row>
    <row r="74" spans="1:23">
      <c r="A74" s="5" t="s">
        <v>99</v>
      </c>
      <c r="B74">
        <v>79.099999999999952</v>
      </c>
      <c r="C74">
        <v>21.999999999999801</v>
      </c>
      <c r="E74" s="10">
        <v>0.24100887846685948</v>
      </c>
      <c r="F74" s="10">
        <v>0.12441584465950728</v>
      </c>
      <c r="G74" s="10">
        <v>-3.6641910307109171E-3</v>
      </c>
      <c r="H74" s="2">
        <v>10082555045009</v>
      </c>
      <c r="I74" s="11">
        <v>3738023110009</v>
      </c>
      <c r="J74" s="2">
        <v>59493835009</v>
      </c>
      <c r="O74" t="s">
        <v>171</v>
      </c>
    </row>
    <row r="75" spans="1:23">
      <c r="A75" s="5" t="s">
        <v>100</v>
      </c>
      <c r="B75">
        <v>80.30000000000004</v>
      </c>
      <c r="C75">
        <v>23.399999999999864</v>
      </c>
      <c r="D75">
        <v>236.70000000000016</v>
      </c>
      <c r="E75" s="10">
        <v>-2.6638216192647779E-2</v>
      </c>
      <c r="F75" s="10">
        <v>-3.9848233054205762E-2</v>
      </c>
      <c r="G75" s="10">
        <v>-3.5827800581976765E-2</v>
      </c>
      <c r="H75" s="2">
        <v>605121130009</v>
      </c>
      <c r="I75" s="11">
        <v>295772045009</v>
      </c>
      <c r="J75" s="2">
        <v>49499625009</v>
      </c>
    </row>
    <row r="76" spans="1:23">
      <c r="A76" s="5" t="s">
        <v>101</v>
      </c>
      <c r="B76">
        <v>179.2999999999999</v>
      </c>
      <c r="C76">
        <v>46.100000000000023</v>
      </c>
      <c r="D76">
        <v>250.40000000000003</v>
      </c>
      <c r="E76" s="10">
        <v>4.1135097055882253E-2</v>
      </c>
      <c r="F76" s="10">
        <v>-3.8699556401744439E-2</v>
      </c>
      <c r="G76" s="10">
        <v>3.9412060680985461E-2</v>
      </c>
      <c r="H76" s="2">
        <v>73070875009</v>
      </c>
      <c r="I76" s="2">
        <v>2357125009</v>
      </c>
      <c r="J76" s="2">
        <v>4902820009</v>
      </c>
    </row>
    <row r="77" spans="1:23">
      <c r="A77" s="5" t="s">
        <v>22</v>
      </c>
      <c r="B77">
        <v>70.000000000000057</v>
      </c>
      <c r="C77">
        <v>12.900000000000126</v>
      </c>
      <c r="E77" s="10">
        <v>3.3643240934640168</v>
      </c>
      <c r="F77" s="10">
        <v>3.4384153850555421</v>
      </c>
      <c r="G77" s="10">
        <v>-2.0894704553112375E-2</v>
      </c>
      <c r="H77" s="6">
        <v>100000666700000</v>
      </c>
      <c r="I77" s="2">
        <v>78739331500000</v>
      </c>
      <c r="J77" s="2">
        <v>181934760009.5</v>
      </c>
    </row>
    <row r="78" spans="1:23">
      <c r="A78" s="5" t="s">
        <v>20</v>
      </c>
      <c r="B78">
        <v>10.099999999999888</v>
      </c>
      <c r="C78">
        <v>2.6999999999999256</v>
      </c>
      <c r="D78">
        <v>60.199999999999925</v>
      </c>
      <c r="E78" s="10">
        <v>3.3643240934640168</v>
      </c>
      <c r="F78" s="8">
        <v>3.6130176596224306</v>
      </c>
      <c r="G78" s="10">
        <v>-1.2279437093809242E-2</v>
      </c>
      <c r="H78" s="6">
        <v>100000666700000</v>
      </c>
      <c r="I78" s="2">
        <v>84788540000000</v>
      </c>
      <c r="J78" s="2">
        <v>260053640009.5</v>
      </c>
    </row>
    <row r="79" spans="1:23">
      <c r="A79" s="5" t="s">
        <v>102</v>
      </c>
      <c r="B79">
        <v>28.399999999999981</v>
      </c>
      <c r="C79">
        <v>11.400000000000077</v>
      </c>
      <c r="D79">
        <v>118.39999999999984</v>
      </c>
      <c r="E79" s="10">
        <v>0.3196948552720249</v>
      </c>
      <c r="F79" s="8">
        <v>0.22148099024333068</v>
      </c>
      <c r="G79" s="10">
        <v>6.6980856641381981E-2</v>
      </c>
      <c r="H79" s="2">
        <v>9990112560009.5</v>
      </c>
      <c r="I79" s="2">
        <v>8453725640009.5</v>
      </c>
      <c r="J79" s="2">
        <v>563865600009.5</v>
      </c>
    </row>
    <row r="80" spans="1:23">
      <c r="A80" s="5" t="s">
        <v>103</v>
      </c>
      <c r="B80">
        <v>73.200000000000159</v>
      </c>
      <c r="C80" s="8">
        <v>11.200000000000102</v>
      </c>
      <c r="E80" s="10">
        <v>0.3196948552720249</v>
      </c>
      <c r="F80" s="8">
        <v>0.1422206965081394</v>
      </c>
      <c r="G80" s="10">
        <v>3.7689002909883862E-2</v>
      </c>
      <c r="H80" s="2">
        <v>9990112560009.5</v>
      </c>
      <c r="I80" s="2">
        <v>3724302920009.5</v>
      </c>
      <c r="J80" s="2">
        <v>13802960009.5</v>
      </c>
      <c r="O80" t="s">
        <v>168</v>
      </c>
      <c r="P80" t="s">
        <v>169</v>
      </c>
      <c r="Q80" t="s">
        <v>170</v>
      </c>
    </row>
    <row r="81" spans="1:20">
      <c r="A81" s="5" t="s">
        <v>104</v>
      </c>
      <c r="B81">
        <v>66.900000000000077</v>
      </c>
      <c r="C81">
        <v>19.70000000000006</v>
      </c>
      <c r="D81">
        <v>211.00000000000017</v>
      </c>
      <c r="E81" s="10">
        <v>-9.4077026702463207E-3</v>
      </c>
      <c r="F81" s="8">
        <v>7.1001289113611032E-2</v>
      </c>
      <c r="G81" s="10">
        <v>-3.1807346713542906E-2</v>
      </c>
      <c r="H81" s="2">
        <v>1085147600009.5</v>
      </c>
      <c r="I81" s="2">
        <v>2509642440009.5</v>
      </c>
      <c r="J81" s="2">
        <v>95739680009.5</v>
      </c>
      <c r="N81" s="5" t="s">
        <v>139</v>
      </c>
      <c r="O81" s="6">
        <v>91485285000000</v>
      </c>
      <c r="P81" s="6">
        <v>86308313700000</v>
      </c>
      <c r="Q81" s="2">
        <v>915400560009.5</v>
      </c>
      <c r="R81" s="10"/>
      <c r="S81" s="10"/>
      <c r="T81" s="10"/>
    </row>
    <row r="82" spans="1:20">
      <c r="A82" s="5" t="s">
        <v>105</v>
      </c>
      <c r="B82">
        <v>181.00000000000006</v>
      </c>
      <c r="C82">
        <v>49.700000000000074</v>
      </c>
      <c r="D82">
        <v>231.10000000000011</v>
      </c>
      <c r="E82" s="10">
        <v>-3.1233008387312244E-2</v>
      </c>
      <c r="F82" s="8">
        <v>3.3668549041450002E-2</v>
      </c>
      <c r="G82" s="10">
        <v>-2.721255451887844E-2</v>
      </c>
      <c r="H82" s="2">
        <v>137001720009.5</v>
      </c>
      <c r="I82" s="2">
        <v>241845480009.5</v>
      </c>
      <c r="J82" s="2">
        <v>21438640009.5</v>
      </c>
      <c r="N82" s="5" t="s">
        <v>140</v>
      </c>
      <c r="O82" s="6">
        <v>91485285000000</v>
      </c>
      <c r="P82" s="6">
        <v>76955008700000</v>
      </c>
      <c r="Q82" s="2">
        <v>493382400009.5</v>
      </c>
      <c r="R82" s="10"/>
      <c r="S82" s="10"/>
      <c r="T82" s="10"/>
    </row>
    <row r="83" spans="1:20">
      <c r="A83" s="5" t="s">
        <v>139</v>
      </c>
      <c r="B83">
        <v>7.9000000000000181</v>
      </c>
      <c r="C83">
        <v>1.4999999999998348</v>
      </c>
      <c r="D83">
        <v>74.500000000000014</v>
      </c>
      <c r="E83" s="10">
        <v>1.2173964832827548</v>
      </c>
      <c r="F83" s="10">
        <v>0.56496410645831507</v>
      </c>
      <c r="G83" s="10">
        <v>0.18644564626850191</v>
      </c>
      <c r="H83" s="6">
        <v>91485285000000</v>
      </c>
      <c r="I83" s="6">
        <v>86308313700000</v>
      </c>
      <c r="J83" s="2">
        <v>915400560009.5</v>
      </c>
      <c r="N83" s="5" t="s">
        <v>141</v>
      </c>
      <c r="O83" s="6">
        <v>89126845500000</v>
      </c>
      <c r="P83" s="6">
        <v>77235359250000</v>
      </c>
      <c r="Q83" s="2">
        <v>1609916375009</v>
      </c>
      <c r="R83" s="10"/>
      <c r="S83" s="10"/>
      <c r="T83" s="10"/>
    </row>
    <row r="84" spans="1:20">
      <c r="A84" s="5" t="s">
        <v>140</v>
      </c>
      <c r="B84">
        <v>153.39999999999998</v>
      </c>
      <c r="C84">
        <v>4.8000000000001251</v>
      </c>
      <c r="E84" s="10">
        <v>1.2173964832827548</v>
      </c>
      <c r="F84" s="10">
        <v>0.76329410401586373</v>
      </c>
      <c r="G84" s="10">
        <v>0.45581579869911082</v>
      </c>
      <c r="H84" s="6">
        <v>91485285000000</v>
      </c>
      <c r="I84" s="6">
        <v>76955008700000</v>
      </c>
      <c r="J84" s="2">
        <v>493382400009.5</v>
      </c>
      <c r="N84" s="5" t="s">
        <v>142</v>
      </c>
      <c r="O84" s="6">
        <v>89126845500000</v>
      </c>
      <c r="P84" s="6">
        <v>71370319500000</v>
      </c>
      <c r="Q84" s="2">
        <v>968684090009</v>
      </c>
      <c r="R84" s="10"/>
      <c r="S84" s="10"/>
      <c r="T84" s="10"/>
    </row>
    <row r="85" spans="1:20">
      <c r="A85" s="5" t="s">
        <v>141</v>
      </c>
      <c r="B85">
        <v>11.700000000000044</v>
      </c>
      <c r="C85">
        <v>3.1999999999999797</v>
      </c>
      <c r="D85">
        <v>168.10000000000014</v>
      </c>
      <c r="E85" s="10">
        <v>1.0141221710779282</v>
      </c>
      <c r="F85" s="10">
        <v>0.35510580934718655</v>
      </c>
      <c r="G85" s="10">
        <v>0.27374684774056079</v>
      </c>
      <c r="H85" s="6">
        <v>89126845500000</v>
      </c>
      <c r="I85" s="6">
        <v>77235359250000</v>
      </c>
      <c r="J85" s="2">
        <v>1609916375009</v>
      </c>
      <c r="N85" s="5" t="s">
        <v>20</v>
      </c>
      <c r="O85" s="6">
        <v>100000666700000</v>
      </c>
      <c r="P85" s="2">
        <v>84788540000000</v>
      </c>
      <c r="Q85" s="2">
        <v>260053640009.5</v>
      </c>
      <c r="R85" s="10"/>
      <c r="S85" s="10"/>
    </row>
    <row r="86" spans="1:20">
      <c r="A86" s="5" t="s">
        <v>142</v>
      </c>
      <c r="B86">
        <v>55.400000000000119</v>
      </c>
      <c r="C86">
        <v>11.900000000000027</v>
      </c>
      <c r="E86" s="10">
        <v>1.0141221710779282</v>
      </c>
      <c r="F86" s="10">
        <v>0.30585721410716932</v>
      </c>
      <c r="G86" s="10">
        <v>0.5528809228867293</v>
      </c>
      <c r="H86" s="6">
        <v>89126845500000</v>
      </c>
      <c r="I86" s="6">
        <v>71370319500000</v>
      </c>
      <c r="J86" s="2">
        <v>968684090009</v>
      </c>
      <c r="N86" s="5" t="s">
        <v>22</v>
      </c>
      <c r="O86" s="6">
        <v>100000666700000</v>
      </c>
      <c r="P86" s="2">
        <v>78739331500000</v>
      </c>
      <c r="Q86" s="2">
        <v>181934760009.5</v>
      </c>
      <c r="R86" s="10"/>
      <c r="S86" s="8"/>
      <c r="T86" s="10"/>
    </row>
    <row r="87" spans="1:20">
      <c r="A87" s="5" t="s">
        <v>147</v>
      </c>
      <c r="N87" s="5" t="s">
        <v>102</v>
      </c>
      <c r="O87" s="2">
        <v>9990112560009.5</v>
      </c>
      <c r="P87" s="2">
        <v>8453725640009.5</v>
      </c>
      <c r="Q87" s="2">
        <v>563865600009.5</v>
      </c>
      <c r="R87" s="10"/>
      <c r="S87" s="8"/>
      <c r="T87" s="10"/>
    </row>
    <row r="88" spans="1:20">
      <c r="N88" s="5" t="s">
        <v>103</v>
      </c>
      <c r="O88" s="2">
        <v>9990112560009.5</v>
      </c>
      <c r="P88" s="2">
        <v>3724302920009.5</v>
      </c>
      <c r="Q88" s="2">
        <v>13802960009.5</v>
      </c>
      <c r="R88" s="10"/>
      <c r="S88" s="8"/>
      <c r="T88" s="10"/>
    </row>
    <row r="92" spans="1:20" ht="90">
      <c r="B92" s="9" t="s">
        <v>152</v>
      </c>
      <c r="C92" s="9" t="s">
        <v>151</v>
      </c>
    </row>
    <row r="93" spans="1:20">
      <c r="A93" s="5" t="s">
        <v>91</v>
      </c>
      <c r="B93">
        <v>16.999999999999904</v>
      </c>
      <c r="C93">
        <v>161.10000000000002</v>
      </c>
    </row>
    <row r="94" spans="1:20">
      <c r="A94" s="5" t="s">
        <v>93</v>
      </c>
      <c r="B94">
        <v>26.200000000000003</v>
      </c>
      <c r="C94">
        <v>84.400000000000034</v>
      </c>
    </row>
    <row r="95" spans="1:20">
      <c r="A95" s="5" t="s">
        <v>95</v>
      </c>
      <c r="B95">
        <v>26.500000000000078</v>
      </c>
      <c r="C95">
        <v>93.10000000000008</v>
      </c>
    </row>
    <row r="96" spans="1:20">
      <c r="A96" s="5" t="s">
        <v>100</v>
      </c>
      <c r="B96">
        <v>80.30000000000004</v>
      </c>
      <c r="C96">
        <v>236.70000000000016</v>
      </c>
    </row>
    <row r="97" spans="1:3">
      <c r="A97" s="5" t="s">
        <v>101</v>
      </c>
      <c r="B97">
        <v>179.2999999999999</v>
      </c>
      <c r="C97">
        <v>250.40000000000003</v>
      </c>
    </row>
    <row r="98" spans="1:3">
      <c r="A98" s="5" t="s">
        <v>153</v>
      </c>
      <c r="B98">
        <v>10.099999999999888</v>
      </c>
      <c r="C98">
        <v>60.199999999999925</v>
      </c>
    </row>
    <row r="99" spans="1:3">
      <c r="A99" s="5" t="s">
        <v>154</v>
      </c>
      <c r="B99">
        <v>28.399999999999981</v>
      </c>
      <c r="C99">
        <v>118.39999999999984</v>
      </c>
    </row>
    <row r="100" spans="1:3">
      <c r="A100" s="5" t="s">
        <v>155</v>
      </c>
      <c r="B100">
        <v>66.900000000000077</v>
      </c>
      <c r="C100">
        <v>211.00000000000017</v>
      </c>
    </row>
    <row r="101" spans="1:3">
      <c r="A101" s="5" t="s">
        <v>156</v>
      </c>
      <c r="B101">
        <v>181.00000000000006</v>
      </c>
      <c r="C101">
        <v>231.10000000000011</v>
      </c>
    </row>
    <row r="102" spans="1:3">
      <c r="A102" s="5" t="s">
        <v>157</v>
      </c>
      <c r="B102">
        <v>7.9000000000000181</v>
      </c>
      <c r="C102">
        <v>74.500000000000014</v>
      </c>
    </row>
    <row r="103" spans="1:3">
      <c r="A103" s="5" t="s">
        <v>141</v>
      </c>
      <c r="B103">
        <v>11.700000000000044</v>
      </c>
      <c r="C103">
        <v>168.10000000000014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Raw, grouped data</vt:lpstr>
      <vt:lpstr>Final Summary</vt:lpstr>
    </vt:vector>
  </TitlesOfParts>
  <Company>Perpetual Motion,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Smith</dc:creator>
  <cp:lastModifiedBy>Karl Smith</cp:lastModifiedBy>
  <dcterms:created xsi:type="dcterms:W3CDTF">2014-11-06T22:31:53Z</dcterms:created>
  <dcterms:modified xsi:type="dcterms:W3CDTF">2014-11-13T02:31:00Z</dcterms:modified>
</cp:coreProperties>
</file>